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980" windowHeight="9468" activeTab="0"/>
  </bookViews>
  <sheets>
    <sheet name="Příjmy_Výdaje" sheetId="1" r:id="rId1"/>
    <sheet name="výhled 2010_14" sheetId="2" r:id="rId2"/>
  </sheets>
  <definedNames>
    <definedName name="_xlnm.Print_Area" localSheetId="0">'Příjmy_Výdaje'!$A$1:$H$115</definedName>
    <definedName name="_xlnm.Print_Area" localSheetId="1">'výhled 2010_14'!$A$1:$H$88</definedName>
  </definedNames>
  <calcPr fullCalcOnLoad="1"/>
</workbook>
</file>

<file path=xl/sharedStrings.xml><?xml version="1.0" encoding="utf-8"?>
<sst xmlns="http://schemas.openxmlformats.org/spreadsheetml/2006/main" count="261" uniqueCount="182">
  <si>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</si>
  <si>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</si>
  <si>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</si>
  <si>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</si>
  <si>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</si>
  <si>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</si>
  <si>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</si>
  <si>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</si>
  <si>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</si>
  <si>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</si>
  <si>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</si>
  <si>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rekonstrukce polikliniky (ROP)</t>
  </si>
  <si>
    <t>LD_knihovna (ROP)</t>
  </si>
  <si>
    <t>ostatní (ÚP, LČR, KúPK)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</si>
  <si>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</si>
  <si>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</si>
  <si>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</si>
  <si>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</si>
  <si>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</si>
  <si>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</si>
  <si>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</si>
  <si>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</si>
  <si>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</si>
  <si>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</si>
  <si>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</si>
  <si>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</si>
  <si>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</si>
  <si>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</si>
  <si>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</si>
  <si>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</si>
  <si>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</si>
  <si>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</si>
  <si>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</si>
  <si>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</si>
  <si>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</si>
  <si>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</si>
  <si>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</si>
  <si>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</si>
  <si>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bytů, staveb</t>
  </si>
  <si>
    <t>(prodeje)</t>
  </si>
  <si>
    <t>prodeje pozemků Hradiště II</t>
  </si>
  <si>
    <t>prodeje pozemků ost.</t>
  </si>
  <si>
    <t>prodeje plynovodů + inv.přísp.</t>
  </si>
  <si>
    <t>převod od byt.družstva Am.</t>
  </si>
  <si>
    <t>V.</t>
  </si>
  <si>
    <t>NÁJMY</t>
  </si>
  <si>
    <t>z nebyt. prostor - KB</t>
  </si>
  <si>
    <t>ost.nebyt.prostory, pozemky</t>
  </si>
  <si>
    <t>kotelny (TEBYT BTZ)</t>
  </si>
  <si>
    <t>nájem vodovodů a kanal. (1.JVS)</t>
  </si>
  <si>
    <t>VI.</t>
  </si>
  <si>
    <t>LESY</t>
  </si>
  <si>
    <t>VII.</t>
  </si>
  <si>
    <t>BYT.HOSP - převod</t>
  </si>
  <si>
    <t>VIII.</t>
  </si>
  <si>
    <t>ZVL.PŘÍJMY</t>
  </si>
  <si>
    <t>úroky,ostatní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</si>
  <si>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</si>
  <si>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</si>
  <si>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</si>
  <si>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</si>
  <si>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</si>
  <si>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</si>
  <si>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</si>
  <si>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</si>
  <si>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</si>
  <si>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</si>
  <si>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</si>
  <si>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</si>
  <si>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</si>
  <si>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</si>
  <si>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</si>
  <si>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</si>
  <si>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</si>
  <si>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</si>
  <si>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</si>
  <si>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</si>
  <si>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</si>
  <si>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</si>
  <si>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knihovna</t>
  </si>
  <si>
    <t>Sokol</t>
  </si>
  <si>
    <t>ost.spolky+kult.akce</t>
  </si>
  <si>
    <t>ROZVOJ MĚSTA</t>
  </si>
  <si>
    <t xml:space="preserve">"Čistá Berounka" </t>
  </si>
  <si>
    <t>infrastruktura Hradiště II</t>
  </si>
  <si>
    <t xml:space="preserve">plyn Luční </t>
  </si>
  <si>
    <t>územní plán Blovice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</si>
  <si>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</si>
  <si>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</si>
  <si>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</si>
  <si>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</si>
  <si>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</si>
  <si>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</si>
  <si>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</si>
  <si>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</si>
  <si>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SDH Blovice - provoz</t>
  </si>
  <si>
    <t xml:space="preserve">oprava kolowr.kaple </t>
  </si>
  <si>
    <t>RŮZNÉ VÝDAJE</t>
  </si>
  <si>
    <t>odvody FÚ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</si>
  <si>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</si>
  <si>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</si>
  <si>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</si>
  <si>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</si>
  <si>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</si>
  <si>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</si>
  <si>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ostatní výdaje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</si>
  <si>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</si>
  <si>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</si>
  <si>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</si>
  <si>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</si>
  <si>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</si>
  <si>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</si>
  <si>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</si>
  <si>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</si>
  <si>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</si>
  <si>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</si>
  <si>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</si>
  <si>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</si>
  <si>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</si>
  <si>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</si>
  <si>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</si>
  <si>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vzdělávání eGON (OPLZZ)</t>
  </si>
  <si>
    <t>LD provoz + noviny</t>
  </si>
  <si>
    <t>knihovna (ROP)</t>
  </si>
  <si>
    <t>poliklinika (ROP)</t>
  </si>
  <si>
    <t>házenkářské hřiště SOKOL</t>
  </si>
  <si>
    <t>obnova vodovodů</t>
  </si>
  <si>
    <t>pomník obětem svět.válek</t>
  </si>
  <si>
    <t>stavební úpravy Štítov hostinec</t>
  </si>
  <si>
    <t>chodník Setecká</t>
  </si>
  <si>
    <t>chodník Husova</t>
  </si>
  <si>
    <t>Poč.stav prostř.na účtech rozp.hosp.</t>
  </si>
  <si>
    <t>nevyuž.dotace 2009</t>
  </si>
  <si>
    <t>hřiště inline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</si>
  <si>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</si>
  <si>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</si>
  <si>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</si>
  <si>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</si>
  <si>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</si>
  <si>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</si>
  <si>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</si>
  <si>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</si>
  <si>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</si>
  <si>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</si>
  <si>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</si>
  <si>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</si>
  <si>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</si>
  <si>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</si>
  <si>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</si>
  <si>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</si>
  <si>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</si>
  <si>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</si>
  <si>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</si>
  <si>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</si>
  <si>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</si>
  <si>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</si>
  <si>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</si>
  <si>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</si>
  <si>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</si>
  <si>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</si>
  <si>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</si>
  <si>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</si>
  <si>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</si>
  <si>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</si>
  <si>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</si>
  <si>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</si>
  <si>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</si>
  <si>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</si>
  <si>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</si>
  <si>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</si>
  <si>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</si>
  <si>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</si>
  <si>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</si>
  <si>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</si>
  <si>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</si>
  <si>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</si>
  <si>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</si>
  <si>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Přijaté úvěry(revolving+poliklinika+ČB)</t>
  </si>
  <si>
    <t>rozpočet 2010</t>
  </si>
  <si>
    <t>I.úprava</t>
  </si>
  <si>
    <t>pomník obětem svět.válek (MO)</t>
  </si>
  <si>
    <t>vinárna MKS LD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</si>
</sst>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b/>
      <i/>
      <sz val="10"/>
      <color indexed="8"/>
      <name val="Arial CE"/>
      <family val="0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b/>
      <i/>
      <sz val="14"/>
      <name val="Arial CE"/>
      <family val="2"/>
    </font>
    <font>
      <sz val="20"/>
      <name val="Arial CE"/>
      <family val="0"/>
    </font>
    <font>
      <sz val="16.5"/>
      <name val="Arial CE"/>
      <family val="0"/>
    </font>
    <font>
      <sz val="11.25"/>
      <name val="Arial CE"/>
      <family val="2"/>
    </font>
    <font>
      <sz val="8.75"/>
      <name val="Arial CE"/>
      <family val="0"/>
    </font>
    <font>
      <i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" fontId="9" fillId="0" borderId="29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" fontId="6" fillId="0" borderId="35" xfId="0" applyNumberFormat="1" applyFont="1" applyFill="1" applyBorder="1" applyAlignment="1">
      <alignment/>
    </xf>
    <xf numFmtId="1" fontId="10" fillId="0" borderId="29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29" xfId="0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19" xfId="0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42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5" fillId="0" borderId="1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>
      <alignment/>
      <protection/>
    </xf>
    <xf numFmtId="0" fontId="7" fillId="0" borderId="26" xfId="20" applyFont="1" applyBorder="1" applyAlignment="1">
      <alignment horizontal="center"/>
      <protection/>
    </xf>
    <xf numFmtId="0" fontId="7" fillId="0" borderId="28" xfId="20" applyFont="1" applyBorder="1" applyAlignment="1">
      <alignment horizontal="center"/>
      <protection/>
    </xf>
    <xf numFmtId="0" fontId="11" fillId="0" borderId="35" xfId="20" applyFont="1" applyFill="1" applyBorder="1" applyAlignment="1">
      <alignment horizontal="center"/>
      <protection/>
    </xf>
    <xf numFmtId="0" fontId="11" fillId="0" borderId="35" xfId="20" applyFont="1" applyFill="1" applyBorder="1" applyAlignment="1">
      <alignment horizontal="center"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1" fontId="5" fillId="0" borderId="21" xfId="20" applyNumberFormat="1" applyBorder="1">
      <alignment/>
      <protection/>
    </xf>
    <xf numFmtId="1" fontId="5" fillId="0" borderId="39" xfId="20" applyNumberFormat="1" applyBorder="1">
      <alignment/>
      <protection/>
    </xf>
    <xf numFmtId="1" fontId="5" fillId="0" borderId="42" xfId="20" applyNumberFormat="1" applyFont="1" applyBorder="1">
      <alignment/>
      <protection/>
    </xf>
    <xf numFmtId="1" fontId="5" fillId="0" borderId="40" xfId="20" applyNumberFormat="1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1" fontId="5" fillId="0" borderId="11" xfId="20" applyNumberFormat="1" applyBorder="1">
      <alignment/>
      <protection/>
    </xf>
    <xf numFmtId="1" fontId="5" fillId="0" borderId="40" xfId="20" applyNumberFormat="1" applyBorder="1">
      <alignment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Border="1">
      <alignment/>
      <protection/>
    </xf>
    <xf numFmtId="1" fontId="5" fillId="0" borderId="17" xfId="20" applyNumberFormat="1" applyBorder="1">
      <alignment/>
      <protection/>
    </xf>
    <xf numFmtId="1" fontId="5" fillId="0" borderId="19" xfId="20" applyNumberFormat="1" applyBorder="1">
      <alignment/>
      <protection/>
    </xf>
    <xf numFmtId="1" fontId="5" fillId="0" borderId="43" xfId="20" applyNumberFormat="1" applyFont="1" applyBorder="1">
      <alignment/>
      <protection/>
    </xf>
    <xf numFmtId="1" fontId="5" fillId="0" borderId="30" xfId="20" applyNumberFormat="1" applyFont="1" applyBorder="1">
      <alignment/>
      <protection/>
    </xf>
    <xf numFmtId="0" fontId="6" fillId="0" borderId="41" xfId="20" applyFont="1" applyBorder="1">
      <alignment/>
      <protection/>
    </xf>
    <xf numFmtId="1" fontId="8" fillId="0" borderId="44" xfId="20" applyNumberFormat="1" applyFont="1" applyFill="1" applyBorder="1">
      <alignment/>
      <protection/>
    </xf>
    <xf numFmtId="1" fontId="8" fillId="0" borderId="35" xfId="20" applyNumberFormat="1" applyFont="1" applyFill="1" applyBorder="1">
      <alignment/>
      <protection/>
    </xf>
    <xf numFmtId="0" fontId="12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8" fillId="0" borderId="44" xfId="20" applyNumberFormat="1" applyFont="1" applyFill="1" applyBorder="1" applyAlignment="1">
      <alignment/>
      <protection/>
    </xf>
    <xf numFmtId="1" fontId="8" fillId="0" borderId="44" xfId="20" applyNumberFormat="1" applyFont="1" applyFill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4" xfId="20" applyFont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0" fontId="11" fillId="0" borderId="45" xfId="20" applyFont="1" applyFill="1" applyBorder="1" applyAlignment="1">
      <alignment horizontal="center"/>
      <protection/>
    </xf>
    <xf numFmtId="0" fontId="6" fillId="0" borderId="7" xfId="20" applyFont="1" applyBorder="1">
      <alignment/>
      <protection/>
    </xf>
    <xf numFmtId="0" fontId="6" fillId="0" borderId="8" xfId="20" applyFont="1" applyBorder="1">
      <alignment/>
      <protection/>
    </xf>
    <xf numFmtId="1" fontId="5" fillId="0" borderId="8" xfId="20" applyNumberFormat="1" applyFont="1" applyBorder="1">
      <alignment/>
      <protection/>
    </xf>
    <xf numFmtId="1" fontId="5" fillId="0" borderId="29" xfId="20" applyNumberFormat="1" applyFont="1" applyBorder="1">
      <alignment/>
      <protection/>
    </xf>
    <xf numFmtId="1" fontId="5" fillId="0" borderId="46" xfId="20" applyNumberFormat="1" applyFont="1" applyBorder="1">
      <alignment/>
      <protection/>
    </xf>
    <xf numFmtId="1" fontId="5" fillId="0" borderId="39" xfId="20" applyNumberFormat="1" applyFont="1" applyBorder="1">
      <alignment/>
      <protection/>
    </xf>
    <xf numFmtId="1" fontId="5" fillId="0" borderId="11" xfId="20" applyNumberFormat="1" applyFont="1" applyBorder="1">
      <alignment/>
      <protection/>
    </xf>
    <xf numFmtId="1" fontId="5" fillId="0" borderId="40" xfId="20" applyNumberFormat="1" applyFont="1" applyBorder="1">
      <alignment/>
      <protection/>
    </xf>
    <xf numFmtId="1" fontId="5" fillId="0" borderId="17" xfId="20" applyNumberFormat="1" applyFont="1" applyBorder="1">
      <alignment/>
      <protection/>
    </xf>
    <xf numFmtId="1" fontId="5" fillId="0" borderId="19" xfId="20" applyNumberFormat="1" applyFont="1" applyBorder="1">
      <alignment/>
      <protection/>
    </xf>
    <xf numFmtId="0" fontId="6" fillId="0" borderId="38" xfId="20" applyFont="1" applyBorder="1">
      <alignment/>
      <protection/>
    </xf>
    <xf numFmtId="1" fontId="8" fillId="0" borderId="44" xfId="20" applyNumberFormat="1" applyFont="1" applyFill="1" applyBorder="1">
      <alignment/>
      <protection/>
    </xf>
    <xf numFmtId="0" fontId="5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44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1" fillId="0" borderId="0" xfId="20" applyFont="1" applyFill="1" applyBorder="1" applyAlignment="1">
      <alignment horizontal="center"/>
      <protection/>
    </xf>
    <xf numFmtId="1" fontId="13" fillId="0" borderId="8" xfId="20" applyNumberFormat="1" applyFont="1" applyFill="1" applyBorder="1">
      <alignment/>
      <protection/>
    </xf>
    <xf numFmtId="1" fontId="13" fillId="0" borderId="29" xfId="20" applyNumberFormat="1" applyFont="1" applyFill="1" applyBorder="1">
      <alignment/>
      <protection/>
    </xf>
    <xf numFmtId="1" fontId="13" fillId="0" borderId="47" xfId="20" applyNumberFormat="1" applyFont="1" applyFill="1" applyBorder="1">
      <alignment/>
      <protection/>
    </xf>
    <xf numFmtId="0" fontId="6" fillId="0" borderId="16" xfId="20" applyFont="1" applyBorder="1">
      <alignment/>
      <protection/>
    </xf>
    <xf numFmtId="1" fontId="13" fillId="0" borderId="17" xfId="20" applyNumberFormat="1" applyFont="1" applyFill="1" applyBorder="1">
      <alignment/>
      <protection/>
    </xf>
    <xf numFmtId="1" fontId="13" fillId="0" borderId="19" xfId="20" applyNumberFormat="1" applyFont="1" applyFill="1" applyBorder="1">
      <alignment/>
      <protection/>
    </xf>
    <xf numFmtId="1" fontId="13" fillId="0" borderId="43" xfId="20" applyNumberFormat="1" applyFont="1" applyFill="1" applyBorder="1">
      <alignment/>
      <protection/>
    </xf>
    <xf numFmtId="1" fontId="13" fillId="0" borderId="30" xfId="20" applyNumberFormat="1" applyFont="1" applyFill="1" applyBorder="1">
      <alignment/>
      <protection/>
    </xf>
    <xf numFmtId="1" fontId="6" fillId="0" borderId="44" xfId="20" applyNumberFormat="1" applyFont="1" applyBorder="1">
      <alignment/>
      <protection/>
    </xf>
    <xf numFmtId="1" fontId="6" fillId="0" borderId="35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8" xfId="20" applyBorder="1">
      <alignment/>
      <protection/>
    </xf>
    <xf numFmtId="0" fontId="5" fillId="0" borderId="29" xfId="20" applyBorder="1">
      <alignment/>
      <protection/>
    </xf>
    <xf numFmtId="0" fontId="5" fillId="0" borderId="47" xfId="20" applyBorder="1">
      <alignment/>
      <protection/>
    </xf>
    <xf numFmtId="0" fontId="5" fillId="0" borderId="10" xfId="20" applyBorder="1">
      <alignment/>
      <protection/>
    </xf>
    <xf numFmtId="0" fontId="5" fillId="0" borderId="40" xfId="20" applyBorder="1">
      <alignment/>
      <protection/>
    </xf>
    <xf numFmtId="0" fontId="5" fillId="0" borderId="42" xfId="20" applyBorder="1">
      <alignment/>
      <protection/>
    </xf>
    <xf numFmtId="0" fontId="5" fillId="0" borderId="16" xfId="20" applyBorder="1">
      <alignment/>
      <protection/>
    </xf>
    <xf numFmtId="0" fontId="5" fillId="0" borderId="17" xfId="20" applyBorder="1">
      <alignment/>
      <protection/>
    </xf>
    <xf numFmtId="0" fontId="5" fillId="0" borderId="19" xfId="20" applyBorder="1">
      <alignment/>
      <protection/>
    </xf>
    <xf numFmtId="0" fontId="5" fillId="0" borderId="48" xfId="20" applyBorder="1">
      <alignment/>
      <protection/>
    </xf>
    <xf numFmtId="0" fontId="6" fillId="0" borderId="44" xfId="20" applyFont="1" applyBorder="1">
      <alignment/>
      <protection/>
    </xf>
    <xf numFmtId="0" fontId="6" fillId="0" borderId="35" xfId="20" applyFont="1" applyBorder="1">
      <alignment/>
      <protection/>
    </xf>
    <xf numFmtId="0" fontId="5" fillId="0" borderId="0" xfId="20" applyBorder="1">
      <alignment/>
      <protection/>
    </xf>
    <xf numFmtId="165" fontId="6" fillId="0" borderId="27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0" fontId="14" fillId="0" borderId="0" xfId="20" applyFont="1">
      <alignment/>
      <protection/>
    </xf>
    <xf numFmtId="1" fontId="5" fillId="0" borderId="8" xfId="20" applyNumberFormat="1" applyBorder="1">
      <alignment/>
      <protection/>
    </xf>
    <xf numFmtId="1" fontId="5" fillId="0" borderId="29" xfId="20" applyNumberFormat="1" applyBorder="1">
      <alignment/>
      <protection/>
    </xf>
    <xf numFmtId="0" fontId="5" fillId="0" borderId="16" xfId="20" applyFont="1" applyBorder="1">
      <alignment/>
      <protection/>
    </xf>
    <xf numFmtId="1" fontId="5" fillId="0" borderId="17" xfId="20" applyNumberFormat="1" applyFont="1" applyBorder="1">
      <alignment/>
      <protection/>
    </xf>
    <xf numFmtId="1" fontId="5" fillId="0" borderId="19" xfId="20" applyNumberFormat="1" applyFont="1" applyBorder="1">
      <alignment/>
      <protection/>
    </xf>
    <xf numFmtId="0" fontId="6" fillId="0" borderId="7" xfId="20" applyFont="1" applyBorder="1">
      <alignment/>
      <protection/>
    </xf>
    <xf numFmtId="1" fontId="6" fillId="0" borderId="8" xfId="20" applyNumberFormat="1" applyFont="1" applyBorder="1">
      <alignment/>
      <protection/>
    </xf>
    <xf numFmtId="1" fontId="6" fillId="0" borderId="29" xfId="20" applyNumberFormat="1" applyFont="1" applyBorder="1">
      <alignment/>
      <protection/>
    </xf>
    <xf numFmtId="0" fontId="6" fillId="0" borderId="16" xfId="20" applyFont="1" applyBorder="1">
      <alignment/>
      <protection/>
    </xf>
    <xf numFmtId="1" fontId="6" fillId="0" borderId="17" xfId="20" applyNumberFormat="1" applyFont="1" applyBorder="1">
      <alignment/>
      <protection/>
    </xf>
    <xf numFmtId="1" fontId="6" fillId="0" borderId="19" xfId="20" applyNumberFormat="1" applyFont="1" applyBorder="1">
      <alignment/>
      <protection/>
    </xf>
    <xf numFmtId="1" fontId="5" fillId="0" borderId="0" xfId="20" applyNumberFormat="1">
      <alignment/>
      <protection/>
    </xf>
    <xf numFmtId="0" fontId="6" fillId="0" borderId="20" xfId="20" applyFont="1" applyBorder="1">
      <alignment/>
      <protection/>
    </xf>
    <xf numFmtId="1" fontId="6" fillId="0" borderId="21" xfId="20" applyNumberFormat="1" applyFont="1" applyBorder="1">
      <alignment/>
      <protection/>
    </xf>
    <xf numFmtId="1" fontId="6" fillId="0" borderId="39" xfId="20" applyNumberFormat="1" applyFont="1" applyBorder="1">
      <alignment/>
      <protection/>
    </xf>
    <xf numFmtId="0" fontId="6" fillId="0" borderId="26" xfId="20" applyFont="1" applyBorder="1">
      <alignment/>
      <protection/>
    </xf>
    <xf numFmtId="1" fontId="6" fillId="0" borderId="27" xfId="20" applyNumberFormat="1" applyFont="1" applyBorder="1">
      <alignment/>
      <protection/>
    </xf>
    <xf numFmtId="1" fontId="6" fillId="0" borderId="35" xfId="20" applyNumberFormat="1" applyFont="1" applyBorder="1">
      <alignment/>
      <protection/>
    </xf>
    <xf numFmtId="9" fontId="5" fillId="0" borderId="0" xfId="21" applyAlignment="1">
      <alignment/>
    </xf>
    <xf numFmtId="1" fontId="5" fillId="0" borderId="9" xfId="20" applyNumberFormat="1" applyBorder="1">
      <alignment/>
      <protection/>
    </xf>
    <xf numFmtId="1" fontId="5" fillId="0" borderId="12" xfId="20" applyNumberFormat="1" applyBorder="1">
      <alignment/>
      <protection/>
    </xf>
    <xf numFmtId="1" fontId="5" fillId="0" borderId="18" xfId="20" applyNumberFormat="1" applyFont="1" applyBorder="1">
      <alignment/>
      <protection/>
    </xf>
    <xf numFmtId="1" fontId="6" fillId="0" borderId="9" xfId="20" applyNumberFormat="1" applyFont="1" applyBorder="1">
      <alignment/>
      <protection/>
    </xf>
    <xf numFmtId="1" fontId="6" fillId="0" borderId="18" xfId="20" applyNumberFormat="1" applyFont="1" applyBorder="1">
      <alignment/>
      <protection/>
    </xf>
    <xf numFmtId="1" fontId="5" fillId="0" borderId="18" xfId="20" applyNumberFormat="1" applyBorder="1">
      <alignment/>
      <protection/>
    </xf>
    <xf numFmtId="1" fontId="6" fillId="0" borderId="22" xfId="20" applyNumberFormat="1" applyFont="1" applyBorder="1">
      <alignment/>
      <protection/>
    </xf>
    <xf numFmtId="1" fontId="6" fillId="0" borderId="28" xfId="20" applyNumberFormat="1" applyFont="1" applyBorder="1">
      <alignment/>
      <protection/>
    </xf>
    <xf numFmtId="0" fontId="11" fillId="0" borderId="14" xfId="20" applyFont="1" applyFill="1" applyBorder="1" applyAlignment="1">
      <alignment horizontal="center"/>
      <protection/>
    </xf>
    <xf numFmtId="0" fontId="20" fillId="0" borderId="3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1" fontId="5" fillId="0" borderId="49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5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1" fontId="13" fillId="0" borderId="26" xfId="0" applyNumberFormat="1" applyFont="1" applyFill="1" applyBorder="1" applyAlignment="1">
      <alignment/>
    </xf>
    <xf numFmtId="1" fontId="21" fillId="0" borderId="29" xfId="0" applyNumberFormat="1" applyFont="1" applyFill="1" applyBorder="1" applyAlignment="1">
      <alignment/>
    </xf>
    <xf numFmtId="1" fontId="21" fillId="0" borderId="19" xfId="0" applyNumberFormat="1" applyFont="1" applyFill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40" xfId="0" applyFont="1" applyFill="1" applyBorder="1" applyAlignment="1">
      <alignment/>
    </xf>
    <xf numFmtId="9" fontId="5" fillId="0" borderId="4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9" xfId="0" applyNumberFormat="1" applyFont="1" applyFill="1" applyBorder="1" applyAlignment="1" applyProtection="1">
      <alignment/>
      <protection locked="0"/>
    </xf>
    <xf numFmtId="1" fontId="5" fillId="0" borderId="29" xfId="0" applyNumberFormat="1" applyFont="1" applyFill="1" applyBorder="1" applyAlignment="1">
      <alignment/>
    </xf>
    <xf numFmtId="1" fontId="5" fillId="0" borderId="4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" fontId="5" fillId="0" borderId="4" xfId="0" applyNumberFormat="1" applyFont="1" applyFill="1" applyBorder="1" applyAlignment="1">
      <alignment/>
    </xf>
    <xf numFmtId="1" fontId="5" fillId="0" borderId="35" xfId="0" applyNumberFormat="1" applyFont="1" applyFill="1" applyBorder="1" applyAlignment="1">
      <alignment/>
    </xf>
    <xf numFmtId="1" fontId="22" fillId="0" borderId="29" xfId="0" applyNumberFormat="1" applyFont="1" applyFill="1" applyBorder="1" applyAlignment="1">
      <alignment/>
    </xf>
    <xf numFmtId="1" fontId="22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39" xfId="0" applyNumberFormat="1" applyFont="1" applyFill="1" applyBorder="1" applyAlignment="1">
      <alignment/>
    </xf>
    <xf numFmtId="1" fontId="5" fillId="0" borderId="42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6" fillId="0" borderId="4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0" fontId="4" fillId="0" borderId="0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Město Blovice - rozpočtový výhled 2010-2014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7"/>
          <c:w val="1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2010_14'!$B$56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'výhled 2010_14'!$C$54:$H$54</c:f>
              <c:numCache/>
            </c:numRef>
          </c:cat>
          <c:val>
            <c:numRef>
              <c:f>'výhled 2010_14'!$C$56:$H$56</c:f>
              <c:numCache/>
            </c:numRef>
          </c:val>
          <c:shape val="box"/>
        </c:ser>
        <c:ser>
          <c:idx val="1"/>
          <c:order val="1"/>
          <c:tx>
            <c:strRef>
              <c:f>'výhled 2010_14'!$B$57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'výhled 2010_14'!$C$54:$H$54</c:f>
              <c:numCache/>
            </c:numRef>
          </c:cat>
          <c:val>
            <c:numRef>
              <c:f>'výhled 2010_14'!$C$57:$H$57</c:f>
              <c:numCache/>
            </c:numRef>
          </c:val>
          <c:shape val="box"/>
        </c:ser>
        <c:shape val="box"/>
        <c:axId val="51312585"/>
        <c:axId val="59160082"/>
      </c:bar3DChart>
      <c:catAx>
        <c:axId val="513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9160082"/>
        <c:crosses val="autoZero"/>
        <c:auto val="1"/>
        <c:lblOffset val="100"/>
        <c:noMultiLvlLbl val="0"/>
      </c:catAx>
      <c:valAx>
        <c:axId val="59160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312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25"/>
          <c:y val="0.517"/>
          <c:w val="0.2655"/>
          <c:h val="0.196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48225"/>
        <a:ext cx="5734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0.28125" style="0" customWidth="1"/>
    <col min="5" max="8" width="8.8515625" style="264" customWidth="1"/>
  </cols>
  <sheetData>
    <row r="1" spans="1:8" ht="18" thickBot="1">
      <c r="A1" s="1" t="s">
        <v>0</v>
      </c>
      <c r="B1" s="2"/>
      <c r="C1" s="2"/>
      <c r="D1" s="3"/>
      <c r="E1" s="274" t="s">
        <v>178</v>
      </c>
      <c r="F1" s="275"/>
      <c r="G1" s="276" t="s">
        <v>179</v>
      </c>
      <c r="H1" s="277"/>
    </row>
    <row r="2" spans="1:8" ht="13.5" thickBot="1">
      <c r="A2" s="4" t="s">
        <v>1</v>
      </c>
      <c r="B2" s="5" t="s">
        <v>2</v>
      </c>
      <c r="C2" s="5" t="s">
        <v>3</v>
      </c>
      <c r="D2" s="6" t="s">
        <v>4</v>
      </c>
      <c r="E2" s="200"/>
      <c r="F2" s="201" t="s">
        <v>5</v>
      </c>
      <c r="G2" s="200"/>
      <c r="H2" s="201" t="s">
        <v>5</v>
      </c>
    </row>
    <row r="3" spans="1:8" ht="12.75">
      <c r="A3" s="7" t="s">
        <v>6</v>
      </c>
      <c r="B3" s="8" t="s">
        <v>7</v>
      </c>
      <c r="C3" s="8">
        <v>1</v>
      </c>
      <c r="D3" s="9" t="s">
        <v>8</v>
      </c>
      <c r="E3" s="202">
        <f>13033.1+276+842</f>
        <v>14151.1</v>
      </c>
      <c r="F3" s="203"/>
      <c r="G3" s="270">
        <f>13033.1+282+842</f>
        <v>14157.1</v>
      </c>
      <c r="H3" s="203"/>
    </row>
    <row r="4" spans="1:8" ht="12.75">
      <c r="A4" s="10"/>
      <c r="B4" s="11"/>
      <c r="C4" s="11">
        <f aca="true" t="shared" si="0" ref="C4:C10">+C3+1</f>
        <v>2</v>
      </c>
      <c r="D4" s="12" t="s">
        <v>9</v>
      </c>
      <c r="E4" s="204">
        <f>889.63+710</f>
        <v>1599.63</v>
      </c>
      <c r="F4" s="205"/>
      <c r="G4" s="204">
        <f>889.63+710</f>
        <v>1599.63</v>
      </c>
      <c r="H4" s="205"/>
    </row>
    <row r="5" spans="1:8" ht="12.75">
      <c r="A5" s="10"/>
      <c r="B5" s="11"/>
      <c r="C5" s="11">
        <f t="shared" si="0"/>
        <v>3</v>
      </c>
      <c r="D5" s="12" t="s">
        <v>10</v>
      </c>
      <c r="E5" s="204">
        <f>5500+22660-2510</f>
        <v>25650</v>
      </c>
      <c r="F5" s="206"/>
      <c r="G5" s="204">
        <f>5500+22660-2510</f>
        <v>25650</v>
      </c>
      <c r="H5" s="206"/>
    </row>
    <row r="6" spans="1:8" ht="12.75">
      <c r="A6" s="14"/>
      <c r="B6" s="15"/>
      <c r="C6" s="11">
        <f t="shared" si="0"/>
        <v>4</v>
      </c>
      <c r="D6" s="16" t="s">
        <v>11</v>
      </c>
      <c r="E6" s="207">
        <v>12204</v>
      </c>
      <c r="F6" s="208"/>
      <c r="G6" s="265">
        <v>12103</v>
      </c>
      <c r="H6" s="208"/>
    </row>
    <row r="7" spans="1:8" ht="12.75">
      <c r="A7" s="14"/>
      <c r="B7" s="15"/>
      <c r="C7" s="11">
        <f t="shared" si="0"/>
        <v>5</v>
      </c>
      <c r="D7" s="12" t="s">
        <v>12</v>
      </c>
      <c r="E7" s="204">
        <v>7700</v>
      </c>
      <c r="F7" s="206"/>
      <c r="G7" s="204">
        <v>7700</v>
      </c>
      <c r="H7" s="206"/>
    </row>
    <row r="8" spans="1:8" ht="12.75">
      <c r="A8" s="14"/>
      <c r="B8" s="15"/>
      <c r="C8" s="11">
        <f t="shared" si="0"/>
        <v>6</v>
      </c>
      <c r="D8" s="267" t="s">
        <v>121</v>
      </c>
      <c r="E8" s="204">
        <v>450</v>
      </c>
      <c r="F8" s="206"/>
      <c r="G8" s="13">
        <f>342+268</f>
        <v>610</v>
      </c>
      <c r="H8" s="206"/>
    </row>
    <row r="9" spans="1:8" ht="12.75">
      <c r="A9" s="14"/>
      <c r="B9" s="15"/>
      <c r="C9" s="11">
        <f t="shared" si="0"/>
        <v>7</v>
      </c>
      <c r="D9" s="29" t="s">
        <v>180</v>
      </c>
      <c r="E9" s="204"/>
      <c r="F9" s="206"/>
      <c r="G9" s="13">
        <v>200</v>
      </c>
      <c r="H9" s="206"/>
    </row>
    <row r="10" spans="1:8" ht="12.75">
      <c r="A10" s="14"/>
      <c r="B10" s="15"/>
      <c r="C10" s="11">
        <f t="shared" si="0"/>
        <v>8</v>
      </c>
      <c r="D10" s="16" t="s">
        <v>13</v>
      </c>
      <c r="E10" s="209">
        <f>384+189</f>
        <v>573</v>
      </c>
      <c r="F10" s="206"/>
      <c r="G10" s="17">
        <f>384+183+200</f>
        <v>767</v>
      </c>
      <c r="H10" s="206"/>
    </row>
    <row r="11" spans="1:8" ht="13.5" thickBot="1">
      <c r="A11" s="18"/>
      <c r="B11" s="19"/>
      <c r="C11" s="19"/>
      <c r="D11" s="20" t="s">
        <v>5</v>
      </c>
      <c r="E11" s="210"/>
      <c r="F11" s="211">
        <f>SUM(E3:E10)</f>
        <v>62327.729999999996</v>
      </c>
      <c r="G11" s="210"/>
      <c r="H11" s="21">
        <f>SUM(G3:G10)</f>
        <v>62786.729999999996</v>
      </c>
    </row>
    <row r="12" spans="1:8" ht="12.75">
      <c r="A12" s="22" t="s">
        <v>14</v>
      </c>
      <c r="B12" s="23" t="s">
        <v>15</v>
      </c>
      <c r="C12" s="23">
        <v>1</v>
      </c>
      <c r="D12" s="24" t="s">
        <v>16</v>
      </c>
      <c r="E12" s="212">
        <v>2800</v>
      </c>
      <c r="F12" s="213"/>
      <c r="G12" s="212">
        <v>2800</v>
      </c>
      <c r="H12" s="213"/>
    </row>
    <row r="13" spans="1:8" ht="12.75">
      <c r="A13" s="10"/>
      <c r="B13" s="11"/>
      <c r="C13" s="11">
        <v>2</v>
      </c>
      <c r="D13" s="12" t="s">
        <v>17</v>
      </c>
      <c r="E13" s="204">
        <v>28600</v>
      </c>
      <c r="F13" s="206"/>
      <c r="G13" s="204">
        <v>28600</v>
      </c>
      <c r="H13" s="206"/>
    </row>
    <row r="14" spans="1:8" ht="12.75">
      <c r="A14" s="10"/>
      <c r="B14" s="11"/>
      <c r="C14" s="11">
        <v>3</v>
      </c>
      <c r="D14" s="12" t="s">
        <v>18</v>
      </c>
      <c r="E14" s="209">
        <v>1100</v>
      </c>
      <c r="F14" s="206"/>
      <c r="G14" s="17">
        <v>1363</v>
      </c>
      <c r="H14" s="83"/>
    </row>
    <row r="15" spans="1:8" ht="13.5" thickBot="1">
      <c r="A15" s="18"/>
      <c r="B15" s="19"/>
      <c r="C15" s="19"/>
      <c r="D15" s="20" t="s">
        <v>19</v>
      </c>
      <c r="E15" s="210"/>
      <c r="F15" s="211">
        <f>SUM(E12:E14)</f>
        <v>32500</v>
      </c>
      <c r="G15" s="86"/>
      <c r="H15" s="21">
        <f>SUM(G12:G14)</f>
        <v>32763</v>
      </c>
    </row>
    <row r="16" spans="1:8" ht="12.75">
      <c r="A16" s="10" t="s">
        <v>20</v>
      </c>
      <c r="B16" s="23" t="s">
        <v>21</v>
      </c>
      <c r="C16" s="11">
        <v>1</v>
      </c>
      <c r="D16" s="12" t="s">
        <v>22</v>
      </c>
      <c r="E16" s="209">
        <v>1400</v>
      </c>
      <c r="F16" s="206"/>
      <c r="G16" s="209">
        <v>1400</v>
      </c>
      <c r="H16" s="206"/>
    </row>
    <row r="17" spans="1:8" ht="12.75">
      <c r="A17" s="10"/>
      <c r="B17" s="11"/>
      <c r="C17" s="11">
        <f aca="true" t="shared" si="1" ref="C17:C26">+C16+1</f>
        <v>2</v>
      </c>
      <c r="D17" s="12" t="s">
        <v>23</v>
      </c>
      <c r="E17" s="209">
        <v>280</v>
      </c>
      <c r="F17" s="206"/>
      <c r="G17" s="209">
        <v>280</v>
      </c>
      <c r="H17" s="206"/>
    </row>
    <row r="18" spans="1:8" ht="12.75">
      <c r="A18" s="10"/>
      <c r="B18" s="11"/>
      <c r="C18" s="11">
        <f t="shared" si="1"/>
        <v>3</v>
      </c>
      <c r="D18" s="12" t="s">
        <v>24</v>
      </c>
      <c r="E18" s="209">
        <v>130</v>
      </c>
      <c r="F18" s="206"/>
      <c r="G18" s="209">
        <v>130</v>
      </c>
      <c r="H18" s="206"/>
    </row>
    <row r="19" spans="1:8" ht="12.75">
      <c r="A19" s="10"/>
      <c r="B19" s="11"/>
      <c r="C19" s="11">
        <f t="shared" si="1"/>
        <v>4</v>
      </c>
      <c r="D19" s="12" t="s">
        <v>25</v>
      </c>
      <c r="E19" s="209">
        <v>240</v>
      </c>
      <c r="F19" s="206"/>
      <c r="G19" s="209">
        <v>240</v>
      </c>
      <c r="H19" s="206"/>
    </row>
    <row r="20" spans="1:8" ht="12.75">
      <c r="A20" s="10"/>
      <c r="B20" s="11"/>
      <c r="C20" s="11">
        <f t="shared" si="1"/>
        <v>5</v>
      </c>
      <c r="D20" s="12" t="s">
        <v>26</v>
      </c>
      <c r="E20" s="209">
        <v>220</v>
      </c>
      <c r="F20" s="206"/>
      <c r="G20" s="209">
        <v>220</v>
      </c>
      <c r="H20" s="206"/>
    </row>
    <row r="21" spans="1:8" ht="12.75">
      <c r="A21" s="10"/>
      <c r="B21" s="11" t="s">
        <v>27</v>
      </c>
      <c r="C21" s="11">
        <f t="shared" si="1"/>
        <v>6</v>
      </c>
      <c r="D21" s="12" t="s">
        <v>28</v>
      </c>
      <c r="E21" s="209">
        <v>1200</v>
      </c>
      <c r="F21" s="206"/>
      <c r="G21" s="209">
        <v>1200</v>
      </c>
      <c r="H21" s="206"/>
    </row>
    <row r="22" spans="1:8" ht="12.75">
      <c r="A22" s="10"/>
      <c r="B22" s="11" t="s">
        <v>29</v>
      </c>
      <c r="C22" s="11">
        <f t="shared" si="1"/>
        <v>7</v>
      </c>
      <c r="D22" s="12" t="s">
        <v>30</v>
      </c>
      <c r="E22" s="209">
        <v>112</v>
      </c>
      <c r="F22" s="206"/>
      <c r="G22" s="209">
        <v>112</v>
      </c>
      <c r="H22" s="206"/>
    </row>
    <row r="23" spans="1:8" ht="12.75">
      <c r="A23" s="10"/>
      <c r="B23" s="11"/>
      <c r="C23" s="11">
        <f t="shared" si="1"/>
        <v>8</v>
      </c>
      <c r="D23" s="12" t="s">
        <v>31</v>
      </c>
      <c r="E23" s="209">
        <v>198</v>
      </c>
      <c r="F23" s="206"/>
      <c r="G23" s="209">
        <v>198</v>
      </c>
      <c r="H23" s="206"/>
    </row>
    <row r="24" spans="1:8" ht="12.75">
      <c r="A24" s="10"/>
      <c r="B24" s="11"/>
      <c r="C24" s="11">
        <f t="shared" si="1"/>
        <v>9</v>
      </c>
      <c r="D24" s="12" t="s">
        <v>32</v>
      </c>
      <c r="E24" s="209">
        <v>70</v>
      </c>
      <c r="F24" s="206"/>
      <c r="G24" s="209">
        <v>70</v>
      </c>
      <c r="H24" s="206"/>
    </row>
    <row r="25" spans="1:8" ht="12.75">
      <c r="A25" s="14"/>
      <c r="B25" s="15"/>
      <c r="C25" s="11">
        <f t="shared" si="1"/>
        <v>10</v>
      </c>
      <c r="D25" s="16" t="s">
        <v>33</v>
      </c>
      <c r="E25" s="214">
        <v>2100</v>
      </c>
      <c r="F25" s="215"/>
      <c r="G25" s="214">
        <v>2100</v>
      </c>
      <c r="H25" s="215"/>
    </row>
    <row r="26" spans="1:8" ht="12.75">
      <c r="A26" s="14"/>
      <c r="B26" s="15" t="s">
        <v>34</v>
      </c>
      <c r="C26" s="11">
        <f t="shared" si="1"/>
        <v>11</v>
      </c>
      <c r="D26" s="16" t="s">
        <v>35</v>
      </c>
      <c r="E26" s="214">
        <v>270</v>
      </c>
      <c r="F26" s="215"/>
      <c r="G26" s="214">
        <v>270</v>
      </c>
      <c r="H26" s="215"/>
    </row>
    <row r="27" spans="1:10" ht="13.5" thickBot="1">
      <c r="A27" s="18"/>
      <c r="B27" s="19"/>
      <c r="C27" s="19"/>
      <c r="D27" s="20" t="s">
        <v>19</v>
      </c>
      <c r="E27" s="210"/>
      <c r="F27" s="216">
        <f>SUM(E16:E26)</f>
        <v>6220</v>
      </c>
      <c r="G27" s="210"/>
      <c r="H27" s="216">
        <f>SUM(G16:G26)</f>
        <v>6220</v>
      </c>
      <c r="J27">
        <f>168*2200*1.2</f>
        <v>443520</v>
      </c>
    </row>
    <row r="28" spans="1:8" ht="12.75">
      <c r="A28" s="7" t="s">
        <v>36</v>
      </c>
      <c r="B28" s="8" t="s">
        <v>37</v>
      </c>
      <c r="C28" s="8">
        <v>1</v>
      </c>
      <c r="D28" s="9" t="s">
        <v>38</v>
      </c>
      <c r="E28" s="217">
        <v>0</v>
      </c>
      <c r="F28" s="203"/>
      <c r="G28" s="26">
        <v>50</v>
      </c>
      <c r="H28" s="203"/>
    </row>
    <row r="29" spans="1:8" ht="12.75">
      <c r="A29" s="10"/>
      <c r="B29" s="11" t="s">
        <v>39</v>
      </c>
      <c r="C29" s="11">
        <v>2</v>
      </c>
      <c r="D29" s="12" t="s">
        <v>40</v>
      </c>
      <c r="E29" s="209">
        <v>0</v>
      </c>
      <c r="F29" s="206"/>
      <c r="G29" s="209">
        <v>0</v>
      </c>
      <c r="H29" s="206"/>
    </row>
    <row r="30" spans="1:8" ht="12.75">
      <c r="A30" s="10"/>
      <c r="B30" s="27"/>
      <c r="C30" s="11">
        <v>3</v>
      </c>
      <c r="D30" s="12" t="s">
        <v>41</v>
      </c>
      <c r="E30" s="209">
        <v>100</v>
      </c>
      <c r="F30" s="206"/>
      <c r="G30" s="17">
        <v>90</v>
      </c>
      <c r="H30" s="206"/>
    </row>
    <row r="31" spans="1:8" ht="12.75">
      <c r="A31" s="28"/>
      <c r="C31" s="23">
        <v>4</v>
      </c>
      <c r="D31" s="29" t="s">
        <v>42</v>
      </c>
      <c r="E31" s="218">
        <v>945</v>
      </c>
      <c r="F31" s="219"/>
      <c r="G31" s="218">
        <v>945</v>
      </c>
      <c r="H31" s="219"/>
    </row>
    <row r="32" spans="1:8" ht="12.75">
      <c r="A32" s="14"/>
      <c r="B32" s="15"/>
      <c r="C32" s="23">
        <v>5</v>
      </c>
      <c r="D32" s="16" t="s">
        <v>43</v>
      </c>
      <c r="E32" s="214">
        <v>422</v>
      </c>
      <c r="F32" s="215"/>
      <c r="G32" s="34">
        <v>380</v>
      </c>
      <c r="H32" s="215"/>
    </row>
    <row r="33" spans="1:8" ht="13.5" thickBot="1">
      <c r="A33" s="18"/>
      <c r="B33" s="19"/>
      <c r="C33" s="19"/>
      <c r="D33" s="20" t="s">
        <v>19</v>
      </c>
      <c r="E33" s="210"/>
      <c r="F33" s="216">
        <f>SUM(E28:E32)</f>
        <v>1467</v>
      </c>
      <c r="G33" s="210"/>
      <c r="H33" s="25">
        <f>SUM(G28:G32)</f>
        <v>1465</v>
      </c>
    </row>
    <row r="34" spans="1:8" ht="12.75">
      <c r="A34" s="7" t="s">
        <v>44</v>
      </c>
      <c r="B34" s="30" t="s">
        <v>45</v>
      </c>
      <c r="C34" s="30">
        <v>1</v>
      </c>
      <c r="D34" s="9" t="s">
        <v>46</v>
      </c>
      <c r="E34" s="217">
        <v>134</v>
      </c>
      <c r="F34" s="203"/>
      <c r="G34" s="217">
        <v>134</v>
      </c>
      <c r="H34" s="203"/>
    </row>
    <row r="35" spans="1:8" ht="12.75">
      <c r="A35" s="22"/>
      <c r="B35" s="31"/>
      <c r="C35" s="31">
        <v>2</v>
      </c>
      <c r="D35" s="24" t="s">
        <v>47</v>
      </c>
      <c r="E35" s="212">
        <v>300</v>
      </c>
      <c r="F35" s="213"/>
      <c r="G35" s="212">
        <v>300</v>
      </c>
      <c r="H35" s="213"/>
    </row>
    <row r="36" spans="1:8" ht="12.75">
      <c r="A36" s="10"/>
      <c r="B36" s="32"/>
      <c r="C36" s="32">
        <v>3</v>
      </c>
      <c r="D36" s="12" t="s">
        <v>48</v>
      </c>
      <c r="E36" s="209">
        <v>446</v>
      </c>
      <c r="F36" s="206"/>
      <c r="G36" s="209">
        <v>446</v>
      </c>
      <c r="H36" s="206"/>
    </row>
    <row r="37" spans="1:8" ht="12.75">
      <c r="A37" s="14"/>
      <c r="B37" s="33"/>
      <c r="C37" s="33">
        <v>4</v>
      </c>
      <c r="D37" s="16" t="s">
        <v>49</v>
      </c>
      <c r="E37" s="214">
        <v>367</v>
      </c>
      <c r="F37" s="215"/>
      <c r="G37" s="214">
        <v>367</v>
      </c>
      <c r="H37" s="215"/>
    </row>
    <row r="38" spans="1:8" ht="13.5" thickBot="1">
      <c r="A38" s="18"/>
      <c r="B38" s="35"/>
      <c r="C38" s="35"/>
      <c r="D38" s="20" t="s">
        <v>19</v>
      </c>
      <c r="E38" s="210"/>
      <c r="F38" s="216">
        <f>SUM(E34:E37)</f>
        <v>1247</v>
      </c>
      <c r="G38" s="210"/>
      <c r="H38" s="216">
        <f>SUM(G34:G37)</f>
        <v>1247</v>
      </c>
    </row>
    <row r="39" spans="1:8" ht="13.5" thickBot="1">
      <c r="A39" s="36" t="s">
        <v>50</v>
      </c>
      <c r="B39" s="37" t="s">
        <v>51</v>
      </c>
      <c r="C39" s="37"/>
      <c r="D39" s="38"/>
      <c r="E39" s="220">
        <v>1900</v>
      </c>
      <c r="F39" s="221">
        <f>SUM(E39)</f>
        <v>1900</v>
      </c>
      <c r="G39" s="220">
        <v>1900</v>
      </c>
      <c r="H39" s="221">
        <f>SUM(G39)</f>
        <v>1900</v>
      </c>
    </row>
    <row r="40" spans="1:8" ht="13.5" thickBot="1">
      <c r="A40" s="39" t="s">
        <v>52</v>
      </c>
      <c r="B40" s="40" t="s">
        <v>53</v>
      </c>
      <c r="C40" s="40"/>
      <c r="D40" s="41"/>
      <c r="E40" s="222">
        <v>750</v>
      </c>
      <c r="F40" s="221">
        <f>SUM(E40)</f>
        <v>750</v>
      </c>
      <c r="G40" s="222">
        <v>750</v>
      </c>
      <c r="H40" s="221">
        <f>SUM(G40)</f>
        <v>750</v>
      </c>
    </row>
    <row r="41" spans="1:8" ht="12.75">
      <c r="A41" s="7" t="s">
        <v>54</v>
      </c>
      <c r="B41" s="30" t="s">
        <v>55</v>
      </c>
      <c r="C41" s="30">
        <v>1</v>
      </c>
      <c r="D41" s="9" t="s">
        <v>56</v>
      </c>
      <c r="E41" s="217">
        <v>40</v>
      </c>
      <c r="F41" s="203"/>
      <c r="G41" s="217">
        <v>40</v>
      </c>
      <c r="H41" s="203"/>
    </row>
    <row r="42" spans="1:8" ht="12.75">
      <c r="A42" s="22"/>
      <c r="B42" s="31"/>
      <c r="C42" s="31">
        <f>+C41+1</f>
        <v>2</v>
      </c>
      <c r="D42" s="24" t="s">
        <v>57</v>
      </c>
      <c r="E42" s="212">
        <v>520</v>
      </c>
      <c r="F42" s="213"/>
      <c r="G42" s="212">
        <v>520</v>
      </c>
      <c r="H42" s="213"/>
    </row>
    <row r="43" spans="1:8" ht="12.75">
      <c r="A43" s="22"/>
      <c r="B43" s="31"/>
      <c r="C43" s="31">
        <f>+C42+1</f>
        <v>3</v>
      </c>
      <c r="D43" s="24" t="s">
        <v>58</v>
      </c>
      <c r="E43" s="212">
        <v>850</v>
      </c>
      <c r="F43" s="213"/>
      <c r="G43" s="212">
        <v>850</v>
      </c>
      <c r="H43" s="213"/>
    </row>
    <row r="44" spans="1:8" ht="12.75">
      <c r="A44" s="22"/>
      <c r="B44" s="31"/>
      <c r="C44" s="31">
        <f>+C43+1</f>
        <v>4</v>
      </c>
      <c r="D44" s="24" t="s">
        <v>59</v>
      </c>
      <c r="E44" s="212">
        <v>690</v>
      </c>
      <c r="F44" s="213"/>
      <c r="G44" s="212">
        <v>690</v>
      </c>
      <c r="H44" s="213"/>
    </row>
    <row r="45" spans="1:8" ht="12.75">
      <c r="A45" s="22"/>
      <c r="B45" s="31"/>
      <c r="C45" s="31">
        <f>+C44+1</f>
        <v>5</v>
      </c>
      <c r="D45" s="12" t="s">
        <v>60</v>
      </c>
      <c r="E45" s="209">
        <v>600</v>
      </c>
      <c r="F45" s="206"/>
      <c r="G45" s="209">
        <v>600</v>
      </c>
      <c r="H45" s="206"/>
    </row>
    <row r="46" spans="1:8" ht="13.5" thickBot="1">
      <c r="A46" s="18"/>
      <c r="B46" s="35"/>
      <c r="C46" s="35"/>
      <c r="D46" s="20" t="s">
        <v>19</v>
      </c>
      <c r="E46" s="210"/>
      <c r="F46" s="216">
        <f>SUM(E41:E45)</f>
        <v>2700</v>
      </c>
      <c r="G46" s="210"/>
      <c r="H46" s="216">
        <f>SUM(G41:G45)</f>
        <v>2700</v>
      </c>
    </row>
    <row r="47" spans="1:8" ht="13.5" thickBot="1">
      <c r="A47" s="42" t="s">
        <v>61</v>
      </c>
      <c r="B47" s="37" t="s">
        <v>62</v>
      </c>
      <c r="C47" s="37"/>
      <c r="D47" s="38"/>
      <c r="E47" s="223">
        <v>612</v>
      </c>
      <c r="F47" s="221">
        <f>SUM(E47)</f>
        <v>612</v>
      </c>
      <c r="G47" s="223">
        <v>612</v>
      </c>
      <c r="H47" s="221">
        <f>SUM(G47)</f>
        <v>612</v>
      </c>
    </row>
    <row r="48" spans="1:8" ht="12.75">
      <c r="A48" s="43"/>
      <c r="B48" s="30" t="s">
        <v>63</v>
      </c>
      <c r="C48" s="30"/>
      <c r="D48" s="9"/>
      <c r="E48" s="217"/>
      <c r="F48" s="224">
        <f>SUM(F3:F47)</f>
        <v>109723.73</v>
      </c>
      <c r="G48" s="217"/>
      <c r="H48" s="44">
        <f>SUM(H3:H47)</f>
        <v>110443.73</v>
      </c>
    </row>
    <row r="49" spans="1:8" ht="13.5" thickBot="1">
      <c r="A49" s="45"/>
      <c r="B49" s="35" t="s">
        <v>64</v>
      </c>
      <c r="C49" s="35"/>
      <c r="D49" s="20"/>
      <c r="E49" s="210"/>
      <c r="F49" s="225">
        <f>+F48-612</f>
        <v>109111.73</v>
      </c>
      <c r="G49" s="210"/>
      <c r="H49" s="46">
        <f>+H48-612</f>
        <v>109831.73</v>
      </c>
    </row>
    <row r="50" spans="1:8" ht="18" thickBot="1">
      <c r="A50" s="1" t="s">
        <v>65</v>
      </c>
      <c r="B50" s="47"/>
      <c r="C50" s="47"/>
      <c r="D50" s="47"/>
      <c r="E50" s="274" t="s">
        <v>178</v>
      </c>
      <c r="F50" s="275"/>
      <c r="G50" s="276" t="s">
        <v>179</v>
      </c>
      <c r="H50" s="277"/>
    </row>
    <row r="51" spans="1:8" ht="13.5" thickBot="1">
      <c r="A51" s="48" t="s">
        <v>1</v>
      </c>
      <c r="B51" s="49" t="s">
        <v>2</v>
      </c>
      <c r="C51" s="49" t="s">
        <v>3</v>
      </c>
      <c r="D51" s="50" t="s">
        <v>4</v>
      </c>
      <c r="E51" s="226"/>
      <c r="F51" s="227" t="s">
        <v>5</v>
      </c>
      <c r="G51" s="226"/>
      <c r="H51" s="227" t="s">
        <v>5</v>
      </c>
    </row>
    <row r="52" spans="1:8" ht="12.75">
      <c r="A52" s="7" t="s">
        <v>6</v>
      </c>
      <c r="B52" s="30" t="s">
        <v>66</v>
      </c>
      <c r="C52" s="30">
        <v>1</v>
      </c>
      <c r="D52" s="9" t="s">
        <v>67</v>
      </c>
      <c r="E52" s="228">
        <v>2600</v>
      </c>
      <c r="F52" s="229"/>
      <c r="G52" s="228">
        <v>2600</v>
      </c>
      <c r="H52" s="229"/>
    </row>
    <row r="53" spans="1:8" ht="12.75">
      <c r="A53" s="22"/>
      <c r="B53" s="31"/>
      <c r="C53" s="31">
        <v>2</v>
      </c>
      <c r="D53" s="24" t="s">
        <v>68</v>
      </c>
      <c r="E53" s="230">
        <v>277</v>
      </c>
      <c r="F53" s="231"/>
      <c r="G53" s="230">
        <v>277</v>
      </c>
      <c r="H53" s="231"/>
    </row>
    <row r="54" spans="1:8" ht="12.75">
      <c r="A54" s="10"/>
      <c r="B54" s="32"/>
      <c r="C54" s="31">
        <f aca="true" t="shared" si="2" ref="C54:C59">+C53+1</f>
        <v>3</v>
      </c>
      <c r="D54" s="12" t="s">
        <v>69</v>
      </c>
      <c r="E54" s="230">
        <v>603</v>
      </c>
      <c r="F54" s="231"/>
      <c r="G54" s="230">
        <v>603</v>
      </c>
      <c r="H54" s="231"/>
    </row>
    <row r="55" spans="1:8" ht="12.75">
      <c r="A55" s="10"/>
      <c r="B55" s="32"/>
      <c r="C55" s="31">
        <f t="shared" si="2"/>
        <v>4</v>
      </c>
      <c r="D55" s="12" t="s">
        <v>70</v>
      </c>
      <c r="E55" s="230">
        <f>148-59</f>
        <v>89</v>
      </c>
      <c r="F55" s="232"/>
      <c r="G55" s="230">
        <f>148-59</f>
        <v>89</v>
      </c>
      <c r="H55" s="232"/>
    </row>
    <row r="56" spans="1:8" ht="12.75">
      <c r="A56" s="10"/>
      <c r="B56" s="32"/>
      <c r="C56" s="31">
        <f t="shared" si="2"/>
        <v>5</v>
      </c>
      <c r="D56" s="12" t="s">
        <v>71</v>
      </c>
      <c r="E56" s="230">
        <v>338</v>
      </c>
      <c r="F56" s="231"/>
      <c r="G56" s="230">
        <v>338</v>
      </c>
      <c r="H56" s="231"/>
    </row>
    <row r="57" spans="1:8" ht="12.75">
      <c r="A57" s="10"/>
      <c r="B57" s="32"/>
      <c r="C57" s="31">
        <f t="shared" si="2"/>
        <v>6</v>
      </c>
      <c r="D57" s="12" t="s">
        <v>72</v>
      </c>
      <c r="E57" s="230">
        <v>348</v>
      </c>
      <c r="F57" s="231"/>
      <c r="G57" s="230">
        <v>348</v>
      </c>
      <c r="H57" s="231"/>
    </row>
    <row r="58" spans="1:8" ht="12.75">
      <c r="A58" s="10"/>
      <c r="B58" s="32"/>
      <c r="C58" s="31">
        <f t="shared" si="2"/>
        <v>7</v>
      </c>
      <c r="D58" s="12" t="s">
        <v>73</v>
      </c>
      <c r="E58" s="230">
        <v>933</v>
      </c>
      <c r="F58" s="231"/>
      <c r="G58" s="230">
        <v>933</v>
      </c>
      <c r="H58" s="231"/>
    </row>
    <row r="59" spans="1:8" ht="12.75">
      <c r="A59" s="14"/>
      <c r="B59" s="33"/>
      <c r="C59" s="31">
        <f t="shared" si="2"/>
        <v>8</v>
      </c>
      <c r="D59" s="16" t="s">
        <v>74</v>
      </c>
      <c r="E59" s="230">
        <v>200</v>
      </c>
      <c r="F59" s="231"/>
      <c r="G59" s="230">
        <v>200</v>
      </c>
      <c r="H59" s="231"/>
    </row>
    <row r="60" spans="1:8" ht="13.5" thickBot="1">
      <c r="A60" s="14"/>
      <c r="B60" s="33"/>
      <c r="C60" s="33"/>
      <c r="D60" s="16" t="s">
        <v>19</v>
      </c>
      <c r="E60" s="233"/>
      <c r="F60" s="234">
        <f>SUM(E52:E59)</f>
        <v>5388</v>
      </c>
      <c r="G60" s="233"/>
      <c r="H60" s="234">
        <f>SUM(G52:G59)</f>
        <v>5388</v>
      </c>
    </row>
    <row r="61" spans="1:8" ht="12.75">
      <c r="A61" s="7" t="s">
        <v>14</v>
      </c>
      <c r="B61" s="30" t="s">
        <v>75</v>
      </c>
      <c r="C61" s="30">
        <v>1</v>
      </c>
      <c r="D61" s="9" t="s">
        <v>76</v>
      </c>
      <c r="E61" s="228">
        <v>26106</v>
      </c>
      <c r="F61" s="235"/>
      <c r="G61" s="271">
        <f>26106+90</f>
        <v>26196</v>
      </c>
      <c r="H61" s="235"/>
    </row>
    <row r="62" spans="1:8" ht="12.75">
      <c r="A62" s="10"/>
      <c r="B62" s="32"/>
      <c r="C62" s="32">
        <v>2</v>
      </c>
      <c r="D62" s="12" t="s">
        <v>77</v>
      </c>
      <c r="E62" s="230">
        <v>870</v>
      </c>
      <c r="F62" s="236"/>
      <c r="G62" s="230">
        <v>870</v>
      </c>
      <c r="H62" s="236"/>
    </row>
    <row r="63" spans="1:8" ht="13.5" thickBot="1">
      <c r="A63" s="18"/>
      <c r="B63" s="35"/>
      <c r="C63" s="35"/>
      <c r="D63" s="20" t="s">
        <v>5</v>
      </c>
      <c r="E63" s="237"/>
      <c r="F63" s="238">
        <f>SUM(E61:E62)</f>
        <v>26976</v>
      </c>
      <c r="G63" s="237"/>
      <c r="H63" s="52">
        <f>SUM(G61:G62)</f>
        <v>27066</v>
      </c>
    </row>
    <row r="64" spans="1:8" ht="12.75">
      <c r="A64" s="22" t="s">
        <v>20</v>
      </c>
      <c r="B64" s="31" t="s">
        <v>78</v>
      </c>
      <c r="C64" s="31">
        <v>1</v>
      </c>
      <c r="D64" s="24" t="s">
        <v>122</v>
      </c>
      <c r="E64" s="228">
        <v>910</v>
      </c>
      <c r="F64" s="229"/>
      <c r="G64" s="271">
        <v>990</v>
      </c>
      <c r="H64" s="272"/>
    </row>
    <row r="65" spans="1:8" ht="12.75">
      <c r="A65" s="10"/>
      <c r="B65" s="32"/>
      <c r="C65" s="32">
        <v>2</v>
      </c>
      <c r="D65" s="12" t="s">
        <v>79</v>
      </c>
      <c r="E65" s="230">
        <v>960</v>
      </c>
      <c r="F65" s="231"/>
      <c r="G65" s="51">
        <v>1150</v>
      </c>
      <c r="H65" s="273"/>
    </row>
    <row r="66" spans="1:8" ht="12.75">
      <c r="A66" s="10"/>
      <c r="B66" s="32"/>
      <c r="C66" s="32">
        <v>3</v>
      </c>
      <c r="D66" s="12" t="s">
        <v>80</v>
      </c>
      <c r="E66" s="230">
        <v>223</v>
      </c>
      <c r="F66" s="231"/>
      <c r="G66" s="230">
        <v>223</v>
      </c>
      <c r="H66" s="273"/>
    </row>
    <row r="67" spans="1:8" ht="12.75">
      <c r="A67" s="10"/>
      <c r="B67" s="32"/>
      <c r="C67" s="32">
        <v>4</v>
      </c>
      <c r="D67" s="12" t="s">
        <v>81</v>
      </c>
      <c r="E67" s="239">
        <v>230</v>
      </c>
      <c r="F67" s="231"/>
      <c r="G67" s="53">
        <v>290</v>
      </c>
      <c r="H67" s="273"/>
    </row>
    <row r="68" spans="1:8" ht="13.5" thickBot="1">
      <c r="A68" s="14"/>
      <c r="B68" s="33"/>
      <c r="C68" s="33"/>
      <c r="D68" s="16" t="s">
        <v>19</v>
      </c>
      <c r="E68" s="240"/>
      <c r="F68" s="241">
        <f>SUM(E64:E67)</f>
        <v>2323</v>
      </c>
      <c r="G68" s="240"/>
      <c r="H68" s="54">
        <f>SUM(G64:G67)</f>
        <v>2653</v>
      </c>
    </row>
    <row r="69" spans="1:8" ht="12.75">
      <c r="A69" s="7" t="s">
        <v>36</v>
      </c>
      <c r="B69" s="40" t="s">
        <v>82</v>
      </c>
      <c r="C69" s="30">
        <v>1</v>
      </c>
      <c r="D69" s="9" t="s">
        <v>83</v>
      </c>
      <c r="E69" s="242">
        <f>5253+147</f>
        <v>5400</v>
      </c>
      <c r="F69" s="229"/>
      <c r="G69" s="268">
        <f>5253+147-500</f>
        <v>4900</v>
      </c>
      <c r="H69" s="229"/>
    </row>
    <row r="70" spans="1:8" ht="12.75">
      <c r="A70" s="14"/>
      <c r="B70" s="33"/>
      <c r="C70" s="31">
        <f aca="true" t="shared" si="3" ref="C70:C82">+C69+1</f>
        <v>2</v>
      </c>
      <c r="D70" s="12" t="s">
        <v>124</v>
      </c>
      <c r="E70" s="239">
        <f>7087+413</f>
        <v>7500</v>
      </c>
      <c r="F70" s="231"/>
      <c r="G70" s="53">
        <f>7087+422</f>
        <v>7509</v>
      </c>
      <c r="H70" s="231"/>
    </row>
    <row r="71" spans="1:8" ht="12.75">
      <c r="A71" s="14"/>
      <c r="B71" s="33"/>
      <c r="C71" s="31">
        <f t="shared" si="3"/>
        <v>3</v>
      </c>
      <c r="D71" s="12" t="s">
        <v>123</v>
      </c>
      <c r="E71" s="239">
        <v>8600</v>
      </c>
      <c r="F71" s="243"/>
      <c r="G71" s="53">
        <f>8600+570</f>
        <v>9170</v>
      </c>
      <c r="H71" s="243"/>
    </row>
    <row r="72" spans="1:8" ht="12.75">
      <c r="A72" s="14"/>
      <c r="B72" s="33"/>
      <c r="C72" s="31">
        <f t="shared" si="3"/>
        <v>4</v>
      </c>
      <c r="D72" s="12" t="s">
        <v>85</v>
      </c>
      <c r="E72" s="239">
        <f>747+623</f>
        <v>1370</v>
      </c>
      <c r="F72" s="243"/>
      <c r="G72" s="239">
        <f>747+623</f>
        <v>1370</v>
      </c>
      <c r="H72" s="243"/>
    </row>
    <row r="73" spans="1:8" ht="12.75">
      <c r="A73" s="14"/>
      <c r="B73" s="33"/>
      <c r="C73" s="31">
        <f t="shared" si="3"/>
        <v>5</v>
      </c>
      <c r="D73" s="12" t="s">
        <v>86</v>
      </c>
      <c r="E73" s="239">
        <v>1100</v>
      </c>
      <c r="F73" s="243"/>
      <c r="G73" s="239">
        <v>1100</v>
      </c>
      <c r="H73" s="243"/>
    </row>
    <row r="74" spans="1:8" ht="12.75">
      <c r="A74" s="14"/>
      <c r="B74" s="33"/>
      <c r="C74" s="31">
        <f t="shared" si="3"/>
        <v>6</v>
      </c>
      <c r="D74" s="12" t="s">
        <v>130</v>
      </c>
      <c r="E74" s="239">
        <v>2000</v>
      </c>
      <c r="F74" s="243"/>
      <c r="G74" s="239">
        <v>2000</v>
      </c>
      <c r="H74" s="243"/>
    </row>
    <row r="75" spans="1:8" ht="12.75">
      <c r="A75" s="14"/>
      <c r="B75" s="33"/>
      <c r="C75" s="31">
        <f t="shared" si="3"/>
        <v>7</v>
      </c>
      <c r="D75" s="12" t="s">
        <v>84</v>
      </c>
      <c r="E75" s="239">
        <v>0</v>
      </c>
      <c r="F75" s="243"/>
      <c r="G75" s="239">
        <v>0</v>
      </c>
      <c r="H75" s="243"/>
    </row>
    <row r="76" spans="1:8" ht="12.75">
      <c r="A76" s="14"/>
      <c r="B76" s="33"/>
      <c r="C76" s="31">
        <f t="shared" si="3"/>
        <v>8</v>
      </c>
      <c r="D76" s="12" t="s">
        <v>125</v>
      </c>
      <c r="E76" s="239">
        <v>2270</v>
      </c>
      <c r="F76" s="243"/>
      <c r="G76" s="239">
        <v>2270</v>
      </c>
      <c r="H76" s="243"/>
    </row>
    <row r="77" spans="1:8" ht="12.75">
      <c r="A77" s="14"/>
      <c r="B77" s="33"/>
      <c r="C77" s="31">
        <f t="shared" si="3"/>
        <v>9</v>
      </c>
      <c r="D77" s="12" t="s">
        <v>126</v>
      </c>
      <c r="E77" s="239">
        <v>100</v>
      </c>
      <c r="F77" s="243"/>
      <c r="G77" s="239">
        <v>100</v>
      </c>
      <c r="H77" s="243"/>
    </row>
    <row r="78" spans="1:8" ht="12.75">
      <c r="A78" s="14"/>
      <c r="B78" s="33"/>
      <c r="C78" s="31">
        <f t="shared" si="3"/>
        <v>10</v>
      </c>
      <c r="D78" s="12" t="s">
        <v>128</v>
      </c>
      <c r="E78" s="239">
        <v>265</v>
      </c>
      <c r="F78" s="243"/>
      <c r="G78" s="53">
        <v>260</v>
      </c>
      <c r="H78" s="243"/>
    </row>
    <row r="79" spans="1:8" ht="12.75">
      <c r="A79" s="14"/>
      <c r="B79" s="33"/>
      <c r="C79" s="31">
        <f t="shared" si="3"/>
        <v>11</v>
      </c>
      <c r="D79" s="12" t="s">
        <v>127</v>
      </c>
      <c r="E79" s="239">
        <v>150</v>
      </c>
      <c r="F79" s="243"/>
      <c r="G79" s="53">
        <v>250</v>
      </c>
      <c r="H79" s="243"/>
    </row>
    <row r="80" spans="1:8" ht="12.75">
      <c r="A80" s="14"/>
      <c r="B80" s="33"/>
      <c r="C80" s="31">
        <f t="shared" si="3"/>
        <v>12</v>
      </c>
      <c r="D80" s="12" t="s">
        <v>129</v>
      </c>
      <c r="E80" s="239">
        <v>290</v>
      </c>
      <c r="F80" s="243"/>
      <c r="G80" s="53">
        <v>202</v>
      </c>
      <c r="H80" s="243"/>
    </row>
    <row r="81" spans="1:8" ht="12.75">
      <c r="A81" s="14"/>
      <c r="B81" s="33"/>
      <c r="C81" s="31">
        <f t="shared" si="3"/>
        <v>13</v>
      </c>
      <c r="D81" s="12" t="s">
        <v>181</v>
      </c>
      <c r="E81" s="239"/>
      <c r="F81" s="243"/>
      <c r="G81" s="53">
        <v>298</v>
      </c>
      <c r="H81" s="243"/>
    </row>
    <row r="82" spans="1:8" ht="12.75">
      <c r="A82" s="14"/>
      <c r="B82" s="33"/>
      <c r="C82" s="31">
        <f t="shared" si="3"/>
        <v>14</v>
      </c>
      <c r="D82" s="12" t="s">
        <v>133</v>
      </c>
      <c r="E82" s="239">
        <v>0</v>
      </c>
      <c r="F82" s="243"/>
      <c r="G82" s="239">
        <v>0</v>
      </c>
      <c r="H82" s="243"/>
    </row>
    <row r="83" spans="1:8" ht="13.5" thickBot="1">
      <c r="A83" s="18"/>
      <c r="B83" s="35"/>
      <c r="C83" s="55"/>
      <c r="D83" s="56" t="s">
        <v>19</v>
      </c>
      <c r="E83" s="233"/>
      <c r="F83" s="244">
        <f>SUM(E69:E82)</f>
        <v>29045</v>
      </c>
      <c r="G83" s="233"/>
      <c r="H83" s="57">
        <f>SUM(G69:G82)</f>
        <v>29429</v>
      </c>
    </row>
    <row r="84" spans="1:8" ht="12.75">
      <c r="A84" s="7" t="s">
        <v>44</v>
      </c>
      <c r="B84" s="30" t="s">
        <v>87</v>
      </c>
      <c r="C84" s="30">
        <v>1</v>
      </c>
      <c r="D84" s="58" t="s">
        <v>88</v>
      </c>
      <c r="E84" s="245">
        <v>350</v>
      </c>
      <c r="F84" s="246"/>
      <c r="G84" s="269">
        <v>380</v>
      </c>
      <c r="H84" s="246"/>
    </row>
    <row r="85" spans="1:8" ht="12.75">
      <c r="A85" s="10"/>
      <c r="B85" s="32"/>
      <c r="C85" s="32">
        <f aca="true" t="shared" si="4" ref="C85:C92">+C84+1</f>
        <v>2</v>
      </c>
      <c r="D85" s="12" t="s">
        <v>89</v>
      </c>
      <c r="E85" s="239">
        <v>400</v>
      </c>
      <c r="F85" s="231"/>
      <c r="G85" s="239">
        <v>400</v>
      </c>
      <c r="H85" s="231"/>
    </row>
    <row r="86" spans="1:8" ht="12.75">
      <c r="A86" s="10"/>
      <c r="B86" s="32"/>
      <c r="C86" s="32">
        <f t="shared" si="4"/>
        <v>3</v>
      </c>
      <c r="D86" s="12" t="s">
        <v>90</v>
      </c>
      <c r="E86" s="239">
        <v>200</v>
      </c>
      <c r="F86" s="231"/>
      <c r="G86" s="239">
        <v>200</v>
      </c>
      <c r="H86" s="231"/>
    </row>
    <row r="87" spans="1:8" ht="12.75">
      <c r="A87" s="10"/>
      <c r="B87" s="32"/>
      <c r="C87" s="32">
        <f t="shared" si="4"/>
        <v>4</v>
      </c>
      <c r="D87" s="12" t="s">
        <v>91</v>
      </c>
      <c r="E87" s="239">
        <v>427</v>
      </c>
      <c r="F87" s="231"/>
      <c r="G87" s="239">
        <v>427</v>
      </c>
      <c r="H87" s="231"/>
    </row>
    <row r="88" spans="1:8" ht="12.75">
      <c r="A88" s="10"/>
      <c r="B88" s="32"/>
      <c r="C88" s="32">
        <f t="shared" si="4"/>
        <v>5</v>
      </c>
      <c r="D88" s="12" t="s">
        <v>92</v>
      </c>
      <c r="E88" s="239">
        <v>5100</v>
      </c>
      <c r="F88" s="231"/>
      <c r="G88" s="239">
        <v>5100</v>
      </c>
      <c r="H88" s="231"/>
    </row>
    <row r="89" spans="1:8" ht="12.75">
      <c r="A89" s="10"/>
      <c r="B89" s="32"/>
      <c r="C89" s="32">
        <f t="shared" si="4"/>
        <v>6</v>
      </c>
      <c r="D89" s="12" t="s">
        <v>93</v>
      </c>
      <c r="E89" s="239">
        <v>1400</v>
      </c>
      <c r="F89" s="231"/>
      <c r="G89" s="53">
        <v>1600</v>
      </c>
      <c r="H89" s="231"/>
    </row>
    <row r="90" spans="1:8" ht="12.75">
      <c r="A90" s="10"/>
      <c r="B90" s="32"/>
      <c r="C90" s="32">
        <f t="shared" si="4"/>
        <v>7</v>
      </c>
      <c r="D90" s="12" t="s">
        <v>94</v>
      </c>
      <c r="E90" s="239">
        <v>1290</v>
      </c>
      <c r="F90" s="231"/>
      <c r="G90" s="239">
        <v>1290</v>
      </c>
      <c r="H90" s="231"/>
    </row>
    <row r="91" spans="1:8" ht="12.75">
      <c r="A91" s="10"/>
      <c r="B91" s="32"/>
      <c r="C91" s="32">
        <f t="shared" si="4"/>
        <v>8</v>
      </c>
      <c r="D91" s="12" t="s">
        <v>95</v>
      </c>
      <c r="E91" s="230">
        <v>634</v>
      </c>
      <c r="F91" s="231"/>
      <c r="G91" s="51">
        <v>570</v>
      </c>
      <c r="H91" s="231"/>
    </row>
    <row r="92" spans="1:8" ht="12.75">
      <c r="A92" s="14"/>
      <c r="B92" s="33"/>
      <c r="C92" s="32">
        <f t="shared" si="4"/>
        <v>9</v>
      </c>
      <c r="D92" s="16" t="s">
        <v>96</v>
      </c>
      <c r="E92" s="247">
        <v>56</v>
      </c>
      <c r="F92" s="243"/>
      <c r="G92" s="247">
        <v>56</v>
      </c>
      <c r="H92" s="243"/>
    </row>
    <row r="93" spans="1:8" ht="13.5" thickBot="1">
      <c r="A93" s="18"/>
      <c r="B93" s="35"/>
      <c r="C93" s="35"/>
      <c r="D93" s="20" t="s">
        <v>19</v>
      </c>
      <c r="E93" s="233"/>
      <c r="F93" s="238">
        <f>SUM(E84:E92)</f>
        <v>9857</v>
      </c>
      <c r="G93" s="233"/>
      <c r="H93" s="52">
        <f>SUM(G84:G92)</f>
        <v>10023</v>
      </c>
    </row>
    <row r="94" spans="1:8" ht="12.75">
      <c r="A94" s="22" t="s">
        <v>50</v>
      </c>
      <c r="B94" s="31" t="s">
        <v>97</v>
      </c>
      <c r="C94" s="31">
        <v>1</v>
      </c>
      <c r="D94" s="24" t="s">
        <v>98</v>
      </c>
      <c r="E94" s="245">
        <v>50</v>
      </c>
      <c r="F94" s="246"/>
      <c r="G94" s="245">
        <v>50</v>
      </c>
      <c r="H94" s="246"/>
    </row>
    <row r="95" spans="1:8" ht="12.75">
      <c r="A95" s="22"/>
      <c r="B95" s="31"/>
      <c r="C95" s="32">
        <f aca="true" t="shared" si="5" ref="C95:C102">+C94+1</f>
        <v>2</v>
      </c>
      <c r="D95" s="24" t="s">
        <v>99</v>
      </c>
      <c r="E95" s="245">
        <v>660</v>
      </c>
      <c r="F95" s="246"/>
      <c r="G95" s="245">
        <v>660</v>
      </c>
      <c r="H95" s="246"/>
    </row>
    <row r="96" spans="1:8" ht="12.75">
      <c r="A96" s="22"/>
      <c r="B96" s="31"/>
      <c r="C96" s="32">
        <f t="shared" si="5"/>
        <v>3</v>
      </c>
      <c r="D96" s="24" t="s">
        <v>100</v>
      </c>
      <c r="E96" s="245">
        <v>85</v>
      </c>
      <c r="F96" s="246"/>
      <c r="G96" s="245">
        <v>85</v>
      </c>
      <c r="H96" s="246"/>
    </row>
    <row r="97" spans="1:8" ht="12.75">
      <c r="A97" s="10"/>
      <c r="B97" s="32"/>
      <c r="C97" s="32">
        <f t="shared" si="5"/>
        <v>4</v>
      </c>
      <c r="D97" s="12" t="s">
        <v>101</v>
      </c>
      <c r="E97" s="230">
        <v>1100</v>
      </c>
      <c r="F97" s="231"/>
      <c r="G97" s="51">
        <v>950</v>
      </c>
      <c r="H97" s="231"/>
    </row>
    <row r="98" spans="1:8" ht="12.75">
      <c r="A98" s="14"/>
      <c r="B98" s="33"/>
      <c r="C98" s="32">
        <f t="shared" si="5"/>
        <v>5</v>
      </c>
      <c r="D98" s="12" t="s">
        <v>102</v>
      </c>
      <c r="E98" s="240">
        <f>1100+300</f>
        <v>1400</v>
      </c>
      <c r="F98" s="243"/>
      <c r="G98" s="59">
        <f>1363+300</f>
        <v>1663</v>
      </c>
      <c r="H98" s="243"/>
    </row>
    <row r="99" spans="1:8" ht="12.75">
      <c r="A99" s="14"/>
      <c r="B99" s="33"/>
      <c r="C99" s="32">
        <f t="shared" si="5"/>
        <v>6</v>
      </c>
      <c r="D99" s="12" t="s">
        <v>103</v>
      </c>
      <c r="E99" s="247">
        <v>122</v>
      </c>
      <c r="F99" s="243"/>
      <c r="G99" s="247">
        <v>122</v>
      </c>
      <c r="H99" s="243"/>
    </row>
    <row r="100" spans="1:8" ht="12.75">
      <c r="A100" s="14"/>
      <c r="B100" s="33"/>
      <c r="C100" s="32">
        <f t="shared" si="5"/>
        <v>7</v>
      </c>
      <c r="D100" s="12" t="s">
        <v>132</v>
      </c>
      <c r="E100" s="247">
        <v>970</v>
      </c>
      <c r="F100" s="243"/>
      <c r="G100" s="87">
        <v>969</v>
      </c>
      <c r="H100" s="243"/>
    </row>
    <row r="101" spans="1:8" ht="12.75">
      <c r="A101" s="14"/>
      <c r="B101" s="33"/>
      <c r="C101" s="32">
        <f t="shared" si="5"/>
        <v>8</v>
      </c>
      <c r="D101" s="12" t="s">
        <v>104</v>
      </c>
      <c r="E101" s="247">
        <v>89</v>
      </c>
      <c r="F101" s="243"/>
      <c r="G101" s="247">
        <v>89</v>
      </c>
      <c r="H101" s="243"/>
    </row>
    <row r="102" spans="1:8" ht="12.75">
      <c r="A102" s="14"/>
      <c r="B102" s="33"/>
      <c r="C102" s="32">
        <f t="shared" si="5"/>
        <v>9</v>
      </c>
      <c r="D102" s="12" t="s">
        <v>105</v>
      </c>
      <c r="E102" s="240">
        <v>830</v>
      </c>
      <c r="F102" s="243"/>
      <c r="G102" s="59">
        <v>730</v>
      </c>
      <c r="H102" s="243"/>
    </row>
    <row r="103" spans="1:8" ht="13.5" thickBot="1">
      <c r="A103" s="14"/>
      <c r="B103" s="33"/>
      <c r="C103" s="33"/>
      <c r="D103" s="16" t="s">
        <v>19</v>
      </c>
      <c r="E103" s="233"/>
      <c r="F103" s="241">
        <f>SUM(E94:E102)</f>
        <v>5306</v>
      </c>
      <c r="G103" s="233"/>
      <c r="H103" s="54">
        <f>SUM(G94:G102)</f>
        <v>5318</v>
      </c>
    </row>
    <row r="104" spans="1:8" ht="12.75">
      <c r="A104" s="7" t="s">
        <v>52</v>
      </c>
      <c r="B104" s="30" t="s">
        <v>106</v>
      </c>
      <c r="C104" s="30">
        <v>1</v>
      </c>
      <c r="D104" s="9" t="s">
        <v>10</v>
      </c>
      <c r="E104" s="248">
        <f>5500+22660-2510</f>
        <v>25650</v>
      </c>
      <c r="F104" s="229"/>
      <c r="G104" s="248">
        <f>5500+22660-2510</f>
        <v>25650</v>
      </c>
      <c r="H104" s="229"/>
    </row>
    <row r="105" spans="1:8" ht="12.75">
      <c r="A105" s="10"/>
      <c r="B105" s="32"/>
      <c r="C105" s="32">
        <v>2</v>
      </c>
      <c r="D105" s="12" t="s">
        <v>107</v>
      </c>
      <c r="E105" s="239">
        <v>840</v>
      </c>
      <c r="F105" s="231"/>
      <c r="G105" s="239">
        <v>840</v>
      </c>
      <c r="H105" s="231"/>
    </row>
    <row r="106" spans="1:8" ht="13.5" thickBot="1">
      <c r="A106" s="18"/>
      <c r="B106" s="35"/>
      <c r="C106" s="35"/>
      <c r="D106" s="20" t="s">
        <v>5</v>
      </c>
      <c r="E106" s="233"/>
      <c r="F106" s="238">
        <f>SUM(E104:E105)</f>
        <v>26490</v>
      </c>
      <c r="G106" s="233"/>
      <c r="H106" s="238">
        <f>SUM(G104:G105)</f>
        <v>26490</v>
      </c>
    </row>
    <row r="107" spans="1:9" ht="13.5" thickBot="1">
      <c r="A107" s="60" t="s">
        <v>54</v>
      </c>
      <c r="B107" s="61" t="s">
        <v>51</v>
      </c>
      <c r="C107" s="61"/>
      <c r="D107" s="56"/>
      <c r="E107" s="249">
        <v>1850</v>
      </c>
      <c r="F107" s="250">
        <f>SUM(E107)</f>
        <v>1850</v>
      </c>
      <c r="G107" s="249">
        <v>1850</v>
      </c>
      <c r="H107" s="250">
        <f>SUM(G107)</f>
        <v>1850</v>
      </c>
      <c r="I107">
        <f>5962+6238</f>
        <v>12200</v>
      </c>
    </row>
    <row r="108" spans="1:8" ht="13.5" thickBot="1">
      <c r="A108" s="62" t="s">
        <v>61</v>
      </c>
      <c r="B108" s="37" t="s">
        <v>62</v>
      </c>
      <c r="C108" s="40"/>
      <c r="D108" s="41"/>
      <c r="E108" s="251">
        <v>612</v>
      </c>
      <c r="F108" s="252">
        <f>SUM(E108)</f>
        <v>612</v>
      </c>
      <c r="G108" s="251">
        <v>612</v>
      </c>
      <c r="H108" s="252">
        <f>SUM(G108)</f>
        <v>612</v>
      </c>
    </row>
    <row r="109" spans="1:8" ht="12.75">
      <c r="A109" s="43"/>
      <c r="B109" s="30" t="s">
        <v>108</v>
      </c>
      <c r="C109" s="30"/>
      <c r="D109" s="9"/>
      <c r="E109" s="242"/>
      <c r="F109" s="253">
        <f>SUM(F60:F108)</f>
        <v>107847</v>
      </c>
      <c r="G109" s="242"/>
      <c r="H109" s="64">
        <f>SUM(H60:H108)</f>
        <v>108829</v>
      </c>
    </row>
    <row r="110" spans="1:8" ht="13.5" thickBot="1">
      <c r="A110" s="45"/>
      <c r="B110" s="35" t="s">
        <v>109</v>
      </c>
      <c r="C110" s="35"/>
      <c r="D110" s="20"/>
      <c r="E110" s="233"/>
      <c r="F110" s="254">
        <f>+F109-612</f>
        <v>107235</v>
      </c>
      <c r="G110" s="233"/>
      <c r="H110" s="65">
        <f>+H109-612</f>
        <v>108217</v>
      </c>
    </row>
    <row r="111" spans="1:8" ht="13.5" thickBot="1">
      <c r="A111" s="66"/>
      <c r="B111" s="66"/>
      <c r="C111" s="66"/>
      <c r="D111" s="66"/>
      <c r="E111" s="255"/>
      <c r="F111" s="256"/>
      <c r="G111" s="255"/>
      <c r="H111" s="84"/>
    </row>
    <row r="112" spans="1:8" ht="13.5" thickBot="1">
      <c r="A112" s="67"/>
      <c r="B112" s="68" t="s">
        <v>110</v>
      </c>
      <c r="C112" s="69"/>
      <c r="D112" s="70"/>
      <c r="E112" s="257"/>
      <c r="F112" s="252">
        <f>+F49-F110</f>
        <v>1876.729999999996</v>
      </c>
      <c r="G112" s="257"/>
      <c r="H112" s="63">
        <f>+H49-H110</f>
        <v>1614.729999999996</v>
      </c>
    </row>
    <row r="113" spans="1:8" ht="12.75">
      <c r="A113" s="66"/>
      <c r="B113" s="71" t="s">
        <v>111</v>
      </c>
      <c r="C113" s="43" t="s">
        <v>177</v>
      </c>
      <c r="D113" s="72"/>
      <c r="E113" s="245">
        <f>5962+5253+3000</f>
        <v>14215</v>
      </c>
      <c r="F113" s="258"/>
      <c r="G113" s="269">
        <f>5962+5253-500+3000</f>
        <v>13715</v>
      </c>
      <c r="H113" s="73"/>
    </row>
    <row r="114" spans="2:8" ht="12.75">
      <c r="B114" s="71"/>
      <c r="C114" s="74" t="s">
        <v>112</v>
      </c>
      <c r="D114" s="75"/>
      <c r="E114" s="88">
        <f>-205-608-1400-3000-12200</f>
        <v>-17413</v>
      </c>
      <c r="F114" s="259"/>
      <c r="G114" s="88">
        <f>-205-608-1400-3000-12200</f>
        <v>-17413</v>
      </c>
      <c r="H114" s="85"/>
    </row>
    <row r="115" spans="2:9" ht="13.5" thickBot="1">
      <c r="B115" s="77" t="s">
        <v>113</v>
      </c>
      <c r="C115" s="45" t="s">
        <v>114</v>
      </c>
      <c r="D115" s="78"/>
      <c r="E115" s="237">
        <v>1321</v>
      </c>
      <c r="F115" s="238">
        <f>SUM(E113:E115)</f>
        <v>-1877</v>
      </c>
      <c r="G115" s="79">
        <v>2083</v>
      </c>
      <c r="H115" s="52">
        <f>SUM(G113:G115)</f>
        <v>-1615</v>
      </c>
      <c r="I115" s="266">
        <f>+H112+H115</f>
        <v>-0.27000000000407454</v>
      </c>
    </row>
    <row r="116" spans="2:8" ht="12.75">
      <c r="B116" s="80" t="s">
        <v>131</v>
      </c>
      <c r="C116" s="31"/>
      <c r="D116" s="31"/>
      <c r="E116" s="260">
        <v>3789</v>
      </c>
      <c r="F116" s="258" t="s">
        <v>115</v>
      </c>
      <c r="G116" s="260">
        <v>3789</v>
      </c>
      <c r="H116" s="258" t="s">
        <v>115</v>
      </c>
    </row>
    <row r="117" spans="2:8" ht="12.75">
      <c r="B117" s="74" t="s">
        <v>116</v>
      </c>
      <c r="C117" s="32"/>
      <c r="D117" s="32"/>
      <c r="E117" s="261">
        <f>+E115-E120</f>
        <v>1321</v>
      </c>
      <c r="F117" s="236" t="s">
        <v>115</v>
      </c>
      <c r="G117" s="81">
        <f>+G115-G120</f>
        <v>2083</v>
      </c>
      <c r="H117" s="236" t="s">
        <v>115</v>
      </c>
    </row>
    <row r="118" spans="2:8" ht="13.5" thickBot="1">
      <c r="B118" s="45" t="s">
        <v>117</v>
      </c>
      <c r="C118" s="35"/>
      <c r="D118" s="35"/>
      <c r="E118" s="262">
        <f>+E116-E117</f>
        <v>2468</v>
      </c>
      <c r="F118" s="238" t="s">
        <v>115</v>
      </c>
      <c r="G118" s="82">
        <f>+G116-G117</f>
        <v>1706</v>
      </c>
      <c r="H118" s="238" t="s">
        <v>115</v>
      </c>
    </row>
    <row r="119" spans="2:8" ht="12.75">
      <c r="B119" s="43" t="s">
        <v>118</v>
      </c>
      <c r="C119" s="30"/>
      <c r="D119" s="30"/>
      <c r="E119" s="263">
        <v>130</v>
      </c>
      <c r="F119" s="229" t="s">
        <v>115</v>
      </c>
      <c r="G119" s="263">
        <v>130</v>
      </c>
      <c r="H119" s="229" t="s">
        <v>115</v>
      </c>
    </row>
    <row r="120" spans="2:8" ht="12.75">
      <c r="B120" s="74" t="s">
        <v>119</v>
      </c>
      <c r="C120" s="32"/>
      <c r="D120" s="32"/>
      <c r="E120" s="261">
        <f>E108-E47</f>
        <v>0</v>
      </c>
      <c r="F120" s="231" t="s">
        <v>115</v>
      </c>
      <c r="G120" s="261">
        <f>G108-G47</f>
        <v>0</v>
      </c>
      <c r="H120" s="231" t="s">
        <v>115</v>
      </c>
    </row>
    <row r="121" spans="2:8" ht="13.5" thickBot="1">
      <c r="B121" s="45" t="s">
        <v>120</v>
      </c>
      <c r="C121" s="35"/>
      <c r="D121" s="35"/>
      <c r="E121" s="262">
        <f>+E119-E120</f>
        <v>130</v>
      </c>
      <c r="F121" s="244" t="s">
        <v>115</v>
      </c>
      <c r="G121" s="262">
        <f>+G119-G120</f>
        <v>130</v>
      </c>
      <c r="H121" s="244" t="s">
        <v>115</v>
      </c>
    </row>
    <row r="123" ht="12.75">
      <c r="B123" s="66"/>
    </row>
  </sheetData>
  <mergeCells count="4">
    <mergeCell ref="E1:F1"/>
    <mergeCell ref="E50:F50"/>
    <mergeCell ref="G1:H1"/>
    <mergeCell ref="G50:H50"/>
  </mergeCells>
  <printOptions/>
  <pageMargins left="0.71" right="0.7874015748031497" top="0.68" bottom="0.36" header="0.27" footer="0.27"/>
  <pageSetup horizontalDpi="600" verticalDpi="600" orientation="portrait" paperSize="9" scale="84" r:id="rId1"/>
  <headerFooter alignWithMargins="0">
    <oddHeader>&amp;C&amp;"Arial Black,Obyčejné"&amp;12I.úprava rozpočtu města Blovice schválená ZM 28.4.2010&amp;Rč.j. MUBlov ..../10</oddHeader>
    <oddFooter>&amp;Lvyvěšeno: 
svěšeno:
&amp;Rsestavil: Ing.Hodek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1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90" customWidth="1"/>
    <col min="2" max="2" width="26.57421875" style="90" customWidth="1"/>
    <col min="3" max="4" width="9.00390625" style="90" bestFit="1" customWidth="1"/>
    <col min="5" max="7" width="9.57421875" style="90" bestFit="1" customWidth="1"/>
    <col min="8" max="16384" width="8.8515625" style="90" customWidth="1"/>
  </cols>
  <sheetData>
    <row r="2" ht="18" thickBot="1">
      <c r="A2" s="89" t="s">
        <v>134</v>
      </c>
    </row>
    <row r="3" spans="1:8" ht="13.5" thickBot="1">
      <c r="A3" s="91" t="s">
        <v>1</v>
      </c>
      <c r="B3" s="92" t="s">
        <v>2</v>
      </c>
      <c r="C3" s="93">
        <v>2009</v>
      </c>
      <c r="D3" s="93">
        <v>2010</v>
      </c>
      <c r="E3" s="94">
        <v>2011</v>
      </c>
      <c r="F3" s="94">
        <v>2012</v>
      </c>
      <c r="G3" s="94">
        <v>2013</v>
      </c>
      <c r="H3" s="94">
        <v>2014</v>
      </c>
    </row>
    <row r="4" spans="1:8" ht="12.75">
      <c r="A4" s="95" t="s">
        <v>6</v>
      </c>
      <c r="B4" s="96" t="s">
        <v>135</v>
      </c>
      <c r="C4" s="97">
        <v>77940</v>
      </c>
      <c r="D4" s="98">
        <v>62787</v>
      </c>
      <c r="E4" s="99">
        <v>53000</v>
      </c>
      <c r="F4" s="100">
        <f aca="true" t="shared" si="0" ref="E4:G12">+E4*1.05</f>
        <v>55650</v>
      </c>
      <c r="G4" s="100">
        <f t="shared" si="0"/>
        <v>58432.5</v>
      </c>
      <c r="H4" s="100">
        <f aca="true" t="shared" si="1" ref="H4:H12">+G4*1.05</f>
        <v>61354.125</v>
      </c>
    </row>
    <row r="5" spans="1:8" ht="12.75">
      <c r="A5" s="101" t="s">
        <v>14</v>
      </c>
      <c r="B5" s="102" t="s">
        <v>136</v>
      </c>
      <c r="C5" s="103">
        <v>29358</v>
      </c>
      <c r="D5" s="104">
        <v>32763</v>
      </c>
      <c r="E5" s="99">
        <v>31844</v>
      </c>
      <c r="F5" s="100">
        <f t="shared" si="0"/>
        <v>33436.200000000004</v>
      </c>
      <c r="G5" s="100">
        <f t="shared" si="0"/>
        <v>35108.01000000001</v>
      </c>
      <c r="H5" s="100">
        <f t="shared" si="1"/>
        <v>36863.41050000001</v>
      </c>
    </row>
    <row r="6" spans="1:8" ht="12.75">
      <c r="A6" s="101" t="s">
        <v>20</v>
      </c>
      <c r="B6" s="102" t="s">
        <v>137</v>
      </c>
      <c r="C6" s="103">
        <v>6010</v>
      </c>
      <c r="D6" s="104">
        <v>6220</v>
      </c>
      <c r="E6" s="100">
        <f t="shared" si="0"/>
        <v>6531</v>
      </c>
      <c r="F6" s="100">
        <f t="shared" si="0"/>
        <v>6857.55</v>
      </c>
      <c r="G6" s="100">
        <f t="shared" si="0"/>
        <v>7200.427500000001</v>
      </c>
      <c r="H6" s="100">
        <f t="shared" si="1"/>
        <v>7560.448875000001</v>
      </c>
    </row>
    <row r="7" spans="1:8" ht="12.75">
      <c r="A7" s="101" t="s">
        <v>36</v>
      </c>
      <c r="B7" s="102" t="s">
        <v>138</v>
      </c>
      <c r="C7" s="103">
        <v>3747</v>
      </c>
      <c r="D7" s="99">
        <v>1465</v>
      </c>
      <c r="E7" s="99">
        <v>500</v>
      </c>
      <c r="F7" s="100">
        <f t="shared" si="0"/>
        <v>525</v>
      </c>
      <c r="G7" s="100">
        <f t="shared" si="0"/>
        <v>551.25</v>
      </c>
      <c r="H7" s="100">
        <f t="shared" si="1"/>
        <v>578.8125</v>
      </c>
    </row>
    <row r="8" spans="1:8" ht="12.75">
      <c r="A8" s="101" t="s">
        <v>44</v>
      </c>
      <c r="B8" s="102" t="s">
        <v>139</v>
      </c>
      <c r="C8" s="103">
        <v>1425</v>
      </c>
      <c r="D8" s="99">
        <v>1247</v>
      </c>
      <c r="E8" s="99">
        <v>1571</v>
      </c>
      <c r="F8" s="100">
        <f t="shared" si="0"/>
        <v>1649.5500000000002</v>
      </c>
      <c r="G8" s="100">
        <f t="shared" si="0"/>
        <v>1732.0275000000004</v>
      </c>
      <c r="H8" s="100">
        <f t="shared" si="1"/>
        <v>1818.6288750000006</v>
      </c>
    </row>
    <row r="9" spans="1:8" ht="12.75">
      <c r="A9" s="101" t="s">
        <v>50</v>
      </c>
      <c r="B9" s="102" t="s">
        <v>140</v>
      </c>
      <c r="C9" s="103">
        <v>2920</v>
      </c>
      <c r="D9" s="104">
        <v>1900</v>
      </c>
      <c r="E9" s="99">
        <v>1864</v>
      </c>
      <c r="F9" s="100">
        <f t="shared" si="0"/>
        <v>1957.2</v>
      </c>
      <c r="G9" s="100">
        <f t="shared" si="0"/>
        <v>2055.06</v>
      </c>
      <c r="H9" s="100">
        <f t="shared" si="1"/>
        <v>2157.813</v>
      </c>
    </row>
    <row r="10" spans="1:8" ht="12.75">
      <c r="A10" s="101" t="s">
        <v>52</v>
      </c>
      <c r="B10" s="102" t="s">
        <v>141</v>
      </c>
      <c r="C10" s="103">
        <v>0</v>
      </c>
      <c r="D10" s="104">
        <v>750</v>
      </c>
      <c r="E10" s="99">
        <v>735</v>
      </c>
      <c r="F10" s="100">
        <f t="shared" si="0"/>
        <v>771.75</v>
      </c>
      <c r="G10" s="100">
        <f t="shared" si="0"/>
        <v>810.3375000000001</v>
      </c>
      <c r="H10" s="100">
        <f t="shared" si="1"/>
        <v>850.8543750000001</v>
      </c>
    </row>
    <row r="11" spans="1:8" ht="12.75">
      <c r="A11" s="101" t="s">
        <v>54</v>
      </c>
      <c r="B11" s="102" t="s">
        <v>142</v>
      </c>
      <c r="C11" s="103">
        <v>2974</v>
      </c>
      <c r="D11" s="104">
        <v>2700</v>
      </c>
      <c r="E11" s="99">
        <v>3279</v>
      </c>
      <c r="F11" s="100">
        <f t="shared" si="0"/>
        <v>3442.9500000000003</v>
      </c>
      <c r="G11" s="100">
        <f t="shared" si="0"/>
        <v>3615.0975000000003</v>
      </c>
      <c r="H11" s="100">
        <f t="shared" si="1"/>
        <v>3795.8523750000004</v>
      </c>
    </row>
    <row r="12" spans="1:8" ht="13.5" thickBot="1">
      <c r="A12" s="105" t="s">
        <v>61</v>
      </c>
      <c r="B12" s="106" t="s">
        <v>143</v>
      </c>
      <c r="C12" s="107">
        <v>700</v>
      </c>
      <c r="D12" s="108">
        <v>612</v>
      </c>
      <c r="E12" s="109">
        <v>663</v>
      </c>
      <c r="F12" s="110">
        <f t="shared" si="0"/>
        <v>696.15</v>
      </c>
      <c r="G12" s="110">
        <f t="shared" si="0"/>
        <v>730.9575</v>
      </c>
      <c r="H12" s="110">
        <f t="shared" si="1"/>
        <v>767.505375</v>
      </c>
    </row>
    <row r="13" spans="1:8" ht="13.5" thickBot="1">
      <c r="A13" s="111"/>
      <c r="B13" s="111" t="s">
        <v>113</v>
      </c>
      <c r="C13" s="112">
        <f aca="true" t="shared" si="2" ref="C13:H13">SUM(C4:C12)</f>
        <v>125074</v>
      </c>
      <c r="D13" s="112">
        <f t="shared" si="2"/>
        <v>110444</v>
      </c>
      <c r="E13" s="113">
        <f t="shared" si="2"/>
        <v>99987</v>
      </c>
      <c r="F13" s="113">
        <f t="shared" si="2"/>
        <v>104986.35</v>
      </c>
      <c r="G13" s="113">
        <f t="shared" si="2"/>
        <v>110235.66750000001</v>
      </c>
      <c r="H13" s="113">
        <f t="shared" si="2"/>
        <v>115747.450875</v>
      </c>
    </row>
    <row r="14" spans="1:8" ht="13.5" thickBot="1">
      <c r="A14" s="114"/>
      <c r="B14" s="115" t="s">
        <v>144</v>
      </c>
      <c r="C14" s="116">
        <f>+C13-700</f>
        <v>124374</v>
      </c>
      <c r="D14" s="116">
        <f>+D13-612</f>
        <v>109832</v>
      </c>
      <c r="E14" s="117">
        <f>+E13</f>
        <v>99987</v>
      </c>
      <c r="F14" s="117">
        <f>+F13</f>
        <v>104986.35</v>
      </c>
      <c r="G14" s="117">
        <f>+G13</f>
        <v>110235.66750000001</v>
      </c>
      <c r="H14" s="117">
        <f>+H13</f>
        <v>115747.450875</v>
      </c>
    </row>
    <row r="15" spans="2:8" ht="17.25">
      <c r="B15" s="118"/>
      <c r="E15" s="119"/>
      <c r="F15" s="119"/>
      <c r="G15" s="120"/>
      <c r="H15" s="120"/>
    </row>
    <row r="16" spans="1:8" ht="18" thickBot="1">
      <c r="A16" s="118" t="s">
        <v>145</v>
      </c>
      <c r="B16" s="114"/>
      <c r="E16" s="119"/>
      <c r="F16" s="119"/>
      <c r="G16" s="120"/>
      <c r="H16" s="120"/>
    </row>
    <row r="17" spans="1:8" ht="13.5" thickBot="1">
      <c r="A17" s="121" t="s">
        <v>1</v>
      </c>
      <c r="B17" s="122" t="s">
        <v>2</v>
      </c>
      <c r="C17" s="123">
        <v>2009</v>
      </c>
      <c r="D17" s="123">
        <v>2010</v>
      </c>
      <c r="E17" s="94">
        <v>2011</v>
      </c>
      <c r="F17" s="94">
        <v>2012</v>
      </c>
      <c r="G17" s="94">
        <v>2013</v>
      </c>
      <c r="H17" s="94">
        <v>2014</v>
      </c>
    </row>
    <row r="18" spans="1:8" ht="12.75">
      <c r="A18" s="124" t="s">
        <v>6</v>
      </c>
      <c r="B18" s="125" t="s">
        <v>146</v>
      </c>
      <c r="C18" s="126">
        <v>5333</v>
      </c>
      <c r="D18" s="127">
        <v>5388</v>
      </c>
      <c r="E18" s="128">
        <v>5565</v>
      </c>
      <c r="F18" s="129">
        <f>+E18*1.05</f>
        <v>5843.25</v>
      </c>
      <c r="G18" s="129">
        <f>+F18*1.05</f>
        <v>6135.4125</v>
      </c>
      <c r="H18" s="129">
        <f>+G18*1.05</f>
        <v>6442.1831250000005</v>
      </c>
    </row>
    <row r="19" spans="1:8" ht="12.75">
      <c r="A19" s="101" t="s">
        <v>14</v>
      </c>
      <c r="B19" s="102" t="s">
        <v>147</v>
      </c>
      <c r="C19" s="130">
        <v>27350</v>
      </c>
      <c r="D19" s="131">
        <v>27066</v>
      </c>
      <c r="E19" s="99">
        <v>30153</v>
      </c>
      <c r="F19" s="100">
        <f>+E19*1.05</f>
        <v>31660.65</v>
      </c>
      <c r="G19" s="100">
        <v>32000</v>
      </c>
      <c r="H19" s="100">
        <v>32001</v>
      </c>
    </row>
    <row r="20" spans="1:8" ht="12.75">
      <c r="A20" s="101" t="s">
        <v>20</v>
      </c>
      <c r="B20" s="102" t="s">
        <v>148</v>
      </c>
      <c r="C20" s="130">
        <v>2691</v>
      </c>
      <c r="D20" s="131">
        <v>2653</v>
      </c>
      <c r="E20" s="99">
        <v>2881</v>
      </c>
      <c r="F20" s="100">
        <f>+E20*1.05</f>
        <v>3025.05</v>
      </c>
      <c r="G20" s="100">
        <f>+F20*1.05</f>
        <v>3176.3025000000002</v>
      </c>
      <c r="H20" s="100">
        <f>+G20*1.05</f>
        <v>3335.1176250000003</v>
      </c>
    </row>
    <row r="21" spans="1:8" ht="12.75">
      <c r="A21" s="101" t="s">
        <v>36</v>
      </c>
      <c r="B21" s="102" t="s">
        <v>149</v>
      </c>
      <c r="C21" s="130">
        <v>39706</v>
      </c>
      <c r="D21" s="99">
        <v>29429</v>
      </c>
      <c r="E21" s="100">
        <f>9000+16000</f>
        <v>25000</v>
      </c>
      <c r="F21" s="100">
        <v>15000</v>
      </c>
      <c r="G21" s="100">
        <f>+F21*1.05</f>
        <v>15750</v>
      </c>
      <c r="H21" s="100">
        <f>+G21*1.05</f>
        <v>16537.5</v>
      </c>
    </row>
    <row r="22" spans="1:8" ht="12.75">
      <c r="A22" s="101" t="s">
        <v>44</v>
      </c>
      <c r="B22" s="102" t="s">
        <v>150</v>
      </c>
      <c r="C22" s="130">
        <v>11261</v>
      </c>
      <c r="D22" s="131">
        <v>10023</v>
      </c>
      <c r="E22" s="99">
        <v>10329</v>
      </c>
      <c r="F22" s="100">
        <f aca="true" t="shared" si="3" ref="F22:G26">+E22*1.05</f>
        <v>10845.45</v>
      </c>
      <c r="G22" s="100">
        <f t="shared" si="3"/>
        <v>11387.722500000002</v>
      </c>
      <c r="H22" s="100">
        <f>+G22*1.05</f>
        <v>11957.108625000003</v>
      </c>
    </row>
    <row r="23" spans="1:8" ht="12.75">
      <c r="A23" s="101" t="s">
        <v>50</v>
      </c>
      <c r="B23" s="102" t="s">
        <v>151</v>
      </c>
      <c r="C23" s="130">
        <v>4316</v>
      </c>
      <c r="D23" s="131">
        <v>5318</v>
      </c>
      <c r="E23" s="99">
        <v>4761</v>
      </c>
      <c r="F23" s="100">
        <f t="shared" si="3"/>
        <v>4999.05</v>
      </c>
      <c r="G23" s="100">
        <f t="shared" si="3"/>
        <v>5249.0025000000005</v>
      </c>
      <c r="H23" s="100">
        <f>+G23*1.05</f>
        <v>5511.452625000001</v>
      </c>
    </row>
    <row r="24" spans="1:8" ht="12.75">
      <c r="A24" s="101" t="s">
        <v>52</v>
      </c>
      <c r="B24" s="102" t="s">
        <v>152</v>
      </c>
      <c r="C24" s="130">
        <v>28959</v>
      </c>
      <c r="D24" s="131">
        <v>26490</v>
      </c>
      <c r="E24" s="99">
        <v>28983</v>
      </c>
      <c r="F24" s="100">
        <f t="shared" si="3"/>
        <v>30432.15</v>
      </c>
      <c r="G24" s="100">
        <f t="shared" si="3"/>
        <v>31953.757500000003</v>
      </c>
      <c r="H24" s="100">
        <f>+G24*1.05</f>
        <v>33551.445375</v>
      </c>
    </row>
    <row r="25" spans="1:8" ht="12.75">
      <c r="A25" s="101" t="s">
        <v>54</v>
      </c>
      <c r="B25" s="102" t="s">
        <v>140</v>
      </c>
      <c r="C25" s="130">
        <v>2820</v>
      </c>
      <c r="D25" s="131">
        <v>1850</v>
      </c>
      <c r="E25" s="99">
        <v>1754</v>
      </c>
      <c r="F25" s="100">
        <f t="shared" si="3"/>
        <v>1841.7</v>
      </c>
      <c r="G25" s="100">
        <f t="shared" si="3"/>
        <v>1933.785</v>
      </c>
      <c r="H25" s="100">
        <f>+G25*1.05</f>
        <v>2030.4742500000002</v>
      </c>
    </row>
    <row r="26" spans="1:8" ht="13.5" thickBot="1">
      <c r="A26" s="105" t="s">
        <v>61</v>
      </c>
      <c r="B26" s="106" t="s">
        <v>143</v>
      </c>
      <c r="C26" s="132">
        <v>675</v>
      </c>
      <c r="D26" s="133">
        <v>612</v>
      </c>
      <c r="E26" s="109">
        <v>663</v>
      </c>
      <c r="F26" s="110">
        <f t="shared" si="3"/>
        <v>696.15</v>
      </c>
      <c r="G26" s="110">
        <f t="shared" si="3"/>
        <v>730.9575</v>
      </c>
      <c r="H26" s="110">
        <f>+G26*1.05</f>
        <v>767.505375</v>
      </c>
    </row>
    <row r="27" spans="1:8" ht="13.5" thickBot="1">
      <c r="A27" s="111"/>
      <c r="B27" s="134" t="s">
        <v>113</v>
      </c>
      <c r="C27" s="135">
        <f aca="true" t="shared" si="4" ref="C27:H27">SUM(C18:C26)</f>
        <v>123111</v>
      </c>
      <c r="D27" s="135">
        <f t="shared" si="4"/>
        <v>108829</v>
      </c>
      <c r="E27" s="113">
        <f t="shared" si="4"/>
        <v>110089</v>
      </c>
      <c r="F27" s="113">
        <f t="shared" si="4"/>
        <v>104343.45</v>
      </c>
      <c r="G27" s="113">
        <f t="shared" si="4"/>
        <v>108316.94000000002</v>
      </c>
      <c r="H27" s="113">
        <f t="shared" si="4"/>
        <v>112133.787</v>
      </c>
    </row>
    <row r="28" spans="1:8" ht="13.5" thickBot="1">
      <c r="A28" s="136"/>
      <c r="B28" s="137" t="s">
        <v>144</v>
      </c>
      <c r="C28" s="138">
        <f>+C27-700</f>
        <v>122411</v>
      </c>
      <c r="D28" s="138">
        <f>+D27-612</f>
        <v>108217</v>
      </c>
      <c r="E28" s="138">
        <f>+E27</f>
        <v>110089</v>
      </c>
      <c r="F28" s="138">
        <f>+F27</f>
        <v>104343.45</v>
      </c>
      <c r="G28" s="138">
        <f>+G27</f>
        <v>108316.94000000002</v>
      </c>
      <c r="H28" s="138">
        <f>+H27</f>
        <v>112133.787</v>
      </c>
    </row>
    <row r="30" ht="12.75">
      <c r="B30" s="139"/>
    </row>
    <row r="52" spans="2:8" ht="17.25">
      <c r="B52" s="278" t="s">
        <v>153</v>
      </c>
      <c r="C52" s="278"/>
      <c r="D52" s="278"/>
      <c r="E52" s="278"/>
      <c r="F52" s="278"/>
      <c r="G52" s="278"/>
      <c r="H52" s="278"/>
    </row>
    <row r="53" ht="18" thickBot="1">
      <c r="B53" s="140"/>
    </row>
    <row r="54" spans="2:8" ht="13.5" thickBot="1">
      <c r="B54" s="141" t="s">
        <v>154</v>
      </c>
      <c r="C54" s="93">
        <v>2009</v>
      </c>
      <c r="D54" s="93">
        <v>2010</v>
      </c>
      <c r="E54" s="93">
        <v>2011</v>
      </c>
      <c r="F54" s="93">
        <v>2012</v>
      </c>
      <c r="G54" s="93">
        <v>2013</v>
      </c>
      <c r="H54" s="93">
        <v>2014</v>
      </c>
    </row>
    <row r="55" spans="2:8" ht="13.5" thickBot="1">
      <c r="B55" s="139"/>
      <c r="C55" s="142"/>
      <c r="D55" s="142"/>
      <c r="E55" s="142"/>
      <c r="F55" s="142"/>
      <c r="G55" s="142"/>
      <c r="H55" s="142"/>
    </row>
    <row r="56" spans="2:8" ht="12.75">
      <c r="B56" s="124" t="s">
        <v>155</v>
      </c>
      <c r="C56" s="143">
        <f aca="true" t="shared" si="5" ref="C56:H56">+C14</f>
        <v>124374</v>
      </c>
      <c r="D56" s="144">
        <f t="shared" si="5"/>
        <v>109832</v>
      </c>
      <c r="E56" s="145">
        <f t="shared" si="5"/>
        <v>99987</v>
      </c>
      <c r="F56" s="144">
        <f t="shared" si="5"/>
        <v>104986.35</v>
      </c>
      <c r="G56" s="144">
        <f t="shared" si="5"/>
        <v>110235.66750000001</v>
      </c>
      <c r="H56" s="144">
        <f t="shared" si="5"/>
        <v>115747.450875</v>
      </c>
    </row>
    <row r="57" spans="2:8" ht="13.5" thickBot="1">
      <c r="B57" s="146" t="s">
        <v>156</v>
      </c>
      <c r="C57" s="147">
        <f aca="true" t="shared" si="6" ref="C57:H57">+C28</f>
        <v>122411</v>
      </c>
      <c r="D57" s="148">
        <f t="shared" si="6"/>
        <v>108217</v>
      </c>
      <c r="E57" s="149">
        <f t="shared" si="6"/>
        <v>110089</v>
      </c>
      <c r="F57" s="150">
        <f t="shared" si="6"/>
        <v>104343.45</v>
      </c>
      <c r="G57" s="150">
        <f t="shared" si="6"/>
        <v>108316.94000000002</v>
      </c>
      <c r="H57" s="150">
        <f t="shared" si="6"/>
        <v>112133.787</v>
      </c>
    </row>
    <row r="58" spans="2:8" ht="13.5" thickBot="1">
      <c r="B58" s="111" t="s">
        <v>157</v>
      </c>
      <c r="C58" s="151">
        <f>+C56-C57</f>
        <v>1963</v>
      </c>
      <c r="D58" s="151">
        <f>+D56-D57</f>
        <v>1615</v>
      </c>
      <c r="E58" s="152">
        <f>+E56-E57-1</f>
        <v>-10103</v>
      </c>
      <c r="F58" s="152">
        <f>+F56-F57-1</f>
        <v>641.9000000000087</v>
      </c>
      <c r="G58" s="152">
        <f>+G56-G57-1</f>
        <v>1917.7274999999936</v>
      </c>
      <c r="H58" s="152">
        <f>+H56-H57-1</f>
        <v>3612.6638749999984</v>
      </c>
    </row>
    <row r="59" spans="2:8" ht="13.5" thickBot="1">
      <c r="B59" s="139"/>
      <c r="C59" s="153"/>
      <c r="D59" s="153"/>
      <c r="E59" s="153"/>
      <c r="F59" s="153"/>
      <c r="G59" s="153"/>
      <c r="H59" s="153"/>
    </row>
    <row r="60" spans="2:8" ht="12.75">
      <c r="B60" s="154" t="s">
        <v>158</v>
      </c>
      <c r="C60" s="155">
        <v>20377</v>
      </c>
      <c r="D60" s="156">
        <f>5963+5252+3000-500</f>
        <v>13715</v>
      </c>
      <c r="E60" s="157">
        <v>16132</v>
      </c>
      <c r="F60" s="156">
        <v>3616</v>
      </c>
      <c r="G60" s="156"/>
      <c r="H60" s="156"/>
    </row>
    <row r="61" spans="2:8" ht="12.75">
      <c r="B61" s="158" t="s">
        <v>112</v>
      </c>
      <c r="C61" s="76">
        <v>-22625</v>
      </c>
      <c r="D61" s="159">
        <f>-205-608-1400-3000-12200</f>
        <v>-17413</v>
      </c>
      <c r="E61" s="160">
        <f>-214-608-1400-3000</f>
        <v>-5222</v>
      </c>
      <c r="F61" s="159">
        <f>-224-606-1875</f>
        <v>-2705</v>
      </c>
      <c r="G61" s="159">
        <f>-234-2500</f>
        <v>-2734</v>
      </c>
      <c r="H61" s="159">
        <f>-245-2500</f>
        <v>-2745</v>
      </c>
    </row>
    <row r="62" spans="2:8" ht="13.5" thickBot="1">
      <c r="B62" s="161" t="s">
        <v>159</v>
      </c>
      <c r="C62" s="162">
        <v>285</v>
      </c>
      <c r="D62" s="163">
        <v>2083</v>
      </c>
      <c r="E62" s="164">
        <v>-807</v>
      </c>
      <c r="F62" s="163">
        <v>-269</v>
      </c>
      <c r="G62" s="163">
        <v>816</v>
      </c>
      <c r="H62" s="163">
        <v>-868</v>
      </c>
    </row>
    <row r="63" spans="2:8" ht="13.5" thickBot="1">
      <c r="B63" s="111" t="s">
        <v>160</v>
      </c>
      <c r="C63" s="165">
        <f aca="true" t="shared" si="7" ref="C63:H63">SUM(C60:C62)</f>
        <v>-1963</v>
      </c>
      <c r="D63" s="165">
        <f t="shared" si="7"/>
        <v>-1615</v>
      </c>
      <c r="E63" s="166">
        <f t="shared" si="7"/>
        <v>10103</v>
      </c>
      <c r="F63" s="166">
        <f t="shared" si="7"/>
        <v>642</v>
      </c>
      <c r="G63" s="166">
        <f t="shared" si="7"/>
        <v>-1918</v>
      </c>
      <c r="H63" s="166">
        <f t="shared" si="7"/>
        <v>-3613</v>
      </c>
    </row>
    <row r="64" spans="2:8" ht="13.5" thickBot="1">
      <c r="B64" s="167"/>
      <c r="C64" s="167"/>
      <c r="D64" s="167"/>
      <c r="E64" s="167"/>
      <c r="F64" s="167"/>
      <c r="G64" s="167"/>
      <c r="H64" s="167"/>
    </row>
    <row r="65" spans="2:8" ht="13.5" thickBot="1">
      <c r="B65" s="141" t="s">
        <v>161</v>
      </c>
      <c r="C65" s="152">
        <v>3919</v>
      </c>
      <c r="D65" s="152">
        <f>C65-D62</f>
        <v>1836</v>
      </c>
      <c r="E65" s="152">
        <f>D65-E62</f>
        <v>2643</v>
      </c>
      <c r="F65" s="152">
        <f>E65-F62</f>
        <v>2912</v>
      </c>
      <c r="G65" s="152">
        <f>F65-G62</f>
        <v>2096</v>
      </c>
      <c r="H65" s="152">
        <f>G65-H62</f>
        <v>2964</v>
      </c>
    </row>
    <row r="66" spans="2:8" ht="13.5" thickBot="1">
      <c r="B66" s="167"/>
      <c r="C66" s="167"/>
      <c r="D66" s="167"/>
      <c r="E66" s="167"/>
      <c r="F66" s="167"/>
      <c r="G66" s="167"/>
      <c r="H66" s="167"/>
    </row>
    <row r="67" spans="2:8" ht="13.5" thickBot="1">
      <c r="B67" s="141" t="s">
        <v>162</v>
      </c>
      <c r="C67" s="168">
        <f>(+C61-1100)/(62600)</f>
        <v>-0.3789936102236422</v>
      </c>
      <c r="D67" s="168">
        <f>(+D61-800)/(65730)</f>
        <v>-0.2770880876312186</v>
      </c>
      <c r="E67" s="168">
        <f>(+E61-700)/(69016)</f>
        <v>-0.08580618986901588</v>
      </c>
      <c r="F67" s="168">
        <f>(+F61-400)/(72467)</f>
        <v>-0.04284708901982971</v>
      </c>
      <c r="G67" s="168">
        <f>(+G61-50)/(76090)</f>
        <v>-0.03658825075568406</v>
      </c>
      <c r="H67" s="168">
        <f>(+H61-50)/(76090)</f>
        <v>-0.03673281640162965</v>
      </c>
    </row>
    <row r="68" spans="3:8" ht="13.5" thickBot="1">
      <c r="C68" s="90" t="s">
        <v>163</v>
      </c>
      <c r="D68" s="90" t="s">
        <v>163</v>
      </c>
      <c r="E68" s="90" t="s">
        <v>163</v>
      </c>
      <c r="F68" s="90" t="s">
        <v>163</v>
      </c>
      <c r="G68" s="90" t="s">
        <v>163</v>
      </c>
      <c r="H68" s="90" t="s">
        <v>163</v>
      </c>
    </row>
    <row r="69" spans="2:8" ht="13.5" thickBot="1">
      <c r="B69" s="169" t="s">
        <v>164</v>
      </c>
      <c r="C69" s="170">
        <v>17519</v>
      </c>
      <c r="D69" s="170">
        <f>+C69+D60+D61</f>
        <v>13821</v>
      </c>
      <c r="E69" s="170">
        <f>+D69+E60+E61</f>
        <v>24731</v>
      </c>
      <c r="F69" s="170">
        <f>+E69+F60+F61</f>
        <v>25642</v>
      </c>
      <c r="G69" s="170">
        <f>+F69+G60+G61</f>
        <v>22908</v>
      </c>
      <c r="H69" s="170">
        <f>+G69+H60+H61</f>
        <v>20163</v>
      </c>
    </row>
    <row r="70" ht="12.75">
      <c r="B70" s="90" t="s">
        <v>165</v>
      </c>
    </row>
    <row r="74" ht="15">
      <c r="B74" s="171" t="s">
        <v>166</v>
      </c>
    </row>
    <row r="75" spans="2:8" ht="13.5" thickBot="1">
      <c r="B75" s="119" t="s">
        <v>167</v>
      </c>
      <c r="C75" s="199">
        <v>2009</v>
      </c>
      <c r="D75" s="199">
        <v>2010</v>
      </c>
      <c r="E75" s="199">
        <v>2011</v>
      </c>
      <c r="F75" s="199">
        <v>2012</v>
      </c>
      <c r="G75" s="199">
        <v>2013</v>
      </c>
      <c r="H75" s="199">
        <v>2014</v>
      </c>
    </row>
    <row r="76" spans="2:8" ht="12.75">
      <c r="B76" s="154" t="s">
        <v>168</v>
      </c>
      <c r="C76" s="172">
        <f aca="true" t="shared" si="8" ref="C76:H76">SUM(C5:C6)</f>
        <v>35368</v>
      </c>
      <c r="D76" s="172">
        <f t="shared" si="8"/>
        <v>38983</v>
      </c>
      <c r="E76" s="172">
        <f t="shared" si="8"/>
        <v>38375</v>
      </c>
      <c r="F76" s="172">
        <f t="shared" si="8"/>
        <v>40293.75000000001</v>
      </c>
      <c r="G76" s="191">
        <f t="shared" si="8"/>
        <v>42308.43750000001</v>
      </c>
      <c r="H76" s="173">
        <f t="shared" si="8"/>
        <v>44423.859375000015</v>
      </c>
    </row>
    <row r="77" spans="2:8" ht="12.75">
      <c r="B77" s="88" t="s">
        <v>169</v>
      </c>
      <c r="C77" s="103">
        <f aca="true" t="shared" si="9" ref="C77:H77">+C13-C76-C78-C79</f>
        <v>8019</v>
      </c>
      <c r="D77" s="103">
        <f t="shared" si="9"/>
        <v>7209</v>
      </c>
      <c r="E77" s="103">
        <f t="shared" si="9"/>
        <v>8112</v>
      </c>
      <c r="F77" s="103">
        <f t="shared" si="9"/>
        <v>8517.599999999999</v>
      </c>
      <c r="G77" s="192">
        <f t="shared" si="9"/>
        <v>8943.48000000001</v>
      </c>
      <c r="H77" s="104">
        <f t="shared" si="9"/>
        <v>9390.65399999998</v>
      </c>
    </row>
    <row r="78" spans="2:8" ht="12.75">
      <c r="B78" s="88" t="s">
        <v>170</v>
      </c>
      <c r="C78" s="103">
        <f aca="true" t="shared" si="10" ref="C78:H78">+C7</f>
        <v>3747</v>
      </c>
      <c r="D78" s="103">
        <f t="shared" si="10"/>
        <v>1465</v>
      </c>
      <c r="E78" s="103">
        <f t="shared" si="10"/>
        <v>500</v>
      </c>
      <c r="F78" s="103">
        <f t="shared" si="10"/>
        <v>525</v>
      </c>
      <c r="G78" s="192">
        <f t="shared" si="10"/>
        <v>551.25</v>
      </c>
      <c r="H78" s="104">
        <f t="shared" si="10"/>
        <v>578.8125</v>
      </c>
    </row>
    <row r="79" spans="2:8" ht="13.5" thickBot="1">
      <c r="B79" s="174" t="s">
        <v>171</v>
      </c>
      <c r="C79" s="175">
        <f aca="true" t="shared" si="11" ref="C79:H79">+C4</f>
        <v>77940</v>
      </c>
      <c r="D79" s="175">
        <f t="shared" si="11"/>
        <v>62787</v>
      </c>
      <c r="E79" s="175">
        <f t="shared" si="11"/>
        <v>53000</v>
      </c>
      <c r="F79" s="175">
        <f t="shared" si="11"/>
        <v>55650</v>
      </c>
      <c r="G79" s="193">
        <f t="shared" si="11"/>
        <v>58432.5</v>
      </c>
      <c r="H79" s="176">
        <f t="shared" si="11"/>
        <v>61354.125</v>
      </c>
    </row>
    <row r="80" spans="2:8" ht="12.75">
      <c r="B80" s="177" t="s">
        <v>155</v>
      </c>
      <c r="C80" s="178">
        <f aca="true" t="shared" si="12" ref="C80:H80">SUM(C76:C79)</f>
        <v>125074</v>
      </c>
      <c r="D80" s="178">
        <f t="shared" si="12"/>
        <v>110444</v>
      </c>
      <c r="E80" s="178">
        <f t="shared" si="12"/>
        <v>99987</v>
      </c>
      <c r="F80" s="178">
        <f t="shared" si="12"/>
        <v>104986.35</v>
      </c>
      <c r="G80" s="194">
        <f t="shared" si="12"/>
        <v>110235.66750000001</v>
      </c>
      <c r="H80" s="179">
        <f t="shared" si="12"/>
        <v>115747.450875</v>
      </c>
    </row>
    <row r="81" spans="2:8" ht="13.5" thickBot="1">
      <c r="B81" s="180" t="s">
        <v>172</v>
      </c>
      <c r="C81" s="181">
        <f>+C80-700</f>
        <v>124374</v>
      </c>
      <c r="D81" s="181">
        <f>+D80</f>
        <v>110444</v>
      </c>
      <c r="E81" s="181">
        <f>+E80</f>
        <v>99987</v>
      </c>
      <c r="F81" s="181">
        <f>+F80</f>
        <v>104986.35</v>
      </c>
      <c r="G81" s="195">
        <f>+G80</f>
        <v>110235.66750000001</v>
      </c>
      <c r="H81" s="182">
        <f>+H80</f>
        <v>115747.450875</v>
      </c>
    </row>
    <row r="82" spans="3:8" ht="13.5" thickBot="1">
      <c r="C82" s="183"/>
      <c r="D82" s="183"/>
      <c r="E82" s="183"/>
      <c r="F82" s="183"/>
      <c r="G82" s="183"/>
      <c r="H82" s="183"/>
    </row>
    <row r="83" spans="2:8" ht="12.75">
      <c r="B83" s="154" t="s">
        <v>173</v>
      </c>
      <c r="C83" s="172">
        <v>83405</v>
      </c>
      <c r="D83" s="172">
        <f>+D27-D21</f>
        <v>79400</v>
      </c>
      <c r="E83" s="172">
        <f>+E27-E21</f>
        <v>85089</v>
      </c>
      <c r="F83" s="172">
        <f>+F27-F21</f>
        <v>89343.45</v>
      </c>
      <c r="G83" s="191">
        <f>+G27-G21</f>
        <v>92566.94000000002</v>
      </c>
      <c r="H83" s="172">
        <f>+H27-H21</f>
        <v>95596.287</v>
      </c>
    </row>
    <row r="84" spans="2:8" ht="13.5" thickBot="1">
      <c r="B84" s="174" t="s">
        <v>174</v>
      </c>
      <c r="C84" s="107">
        <v>39706</v>
      </c>
      <c r="D84" s="107">
        <f>+D21</f>
        <v>29429</v>
      </c>
      <c r="E84" s="107">
        <f>+E21</f>
        <v>25000</v>
      </c>
      <c r="F84" s="107">
        <f>+F21</f>
        <v>15000</v>
      </c>
      <c r="G84" s="196">
        <f>+G21</f>
        <v>15750</v>
      </c>
      <c r="H84" s="108">
        <f>+H21</f>
        <v>16537.5</v>
      </c>
    </row>
    <row r="85" spans="2:8" ht="12.75">
      <c r="B85" s="184" t="s">
        <v>156</v>
      </c>
      <c r="C85" s="185">
        <f aca="true" t="shared" si="13" ref="C85:H85">SUM(C83:C84)</f>
        <v>123111</v>
      </c>
      <c r="D85" s="185">
        <f t="shared" si="13"/>
        <v>108829</v>
      </c>
      <c r="E85" s="185">
        <f t="shared" si="13"/>
        <v>110089</v>
      </c>
      <c r="F85" s="185">
        <f t="shared" si="13"/>
        <v>104343.45</v>
      </c>
      <c r="G85" s="197">
        <f t="shared" si="13"/>
        <v>108316.94000000002</v>
      </c>
      <c r="H85" s="186">
        <f t="shared" si="13"/>
        <v>112133.787</v>
      </c>
    </row>
    <row r="86" spans="2:8" ht="13.5" thickBot="1">
      <c r="B86" s="180" t="s">
        <v>175</v>
      </c>
      <c r="C86" s="181">
        <f>+C85-700</f>
        <v>122411</v>
      </c>
      <c r="D86" s="181">
        <f>+D85</f>
        <v>108829</v>
      </c>
      <c r="E86" s="181">
        <f>+E85</f>
        <v>110089</v>
      </c>
      <c r="F86" s="181">
        <f>+F85</f>
        <v>104343.45</v>
      </c>
      <c r="G86" s="195">
        <f>+G85</f>
        <v>108316.94000000002</v>
      </c>
      <c r="H86" s="182">
        <f>+H85</f>
        <v>112133.787</v>
      </c>
    </row>
    <row r="87" spans="3:8" ht="13.5" thickBot="1">
      <c r="C87" s="183"/>
      <c r="D87" s="183"/>
      <c r="E87" s="183"/>
      <c r="F87" s="183"/>
      <c r="G87" s="183"/>
      <c r="H87" s="183"/>
    </row>
    <row r="88" spans="2:8" ht="13.5" thickBot="1">
      <c r="B88" s="187" t="s">
        <v>176</v>
      </c>
      <c r="C88" s="188">
        <f>+C81-C86</f>
        <v>1963</v>
      </c>
      <c r="D88" s="188">
        <f>+D81-D86</f>
        <v>1615</v>
      </c>
      <c r="E88" s="188">
        <f>+E81-E86</f>
        <v>-10102</v>
      </c>
      <c r="F88" s="188">
        <f>+F81-F86</f>
        <v>642.9000000000087</v>
      </c>
      <c r="G88" s="198">
        <f>+G81-G86-1</f>
        <v>1917.7274999999936</v>
      </c>
      <c r="H88" s="189">
        <f>+H81-H86-1</f>
        <v>3612.6638749999984</v>
      </c>
    </row>
    <row r="91" spans="3:7" ht="12.75">
      <c r="C91" s="190"/>
      <c r="D91" s="190"/>
      <c r="E91" s="190"/>
      <c r="F91" s="190"/>
      <c r="G91" s="190"/>
    </row>
  </sheetData>
  <mergeCells count="1">
    <mergeCell ref="B52:H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2010-2014 - schválený ZM 28.4.2010
</oddHeader>
    <oddFooter>&amp;Lvyvěšeno: 
svěšeno:&amp;Rsestavil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2010-04-30T10:27:21Z</cp:lastPrinted>
  <dcterms:created xsi:type="dcterms:W3CDTF">2010-01-11T13:30:23Z</dcterms:created>
  <dcterms:modified xsi:type="dcterms:W3CDTF">2010-05-03T14:16:51Z</dcterms:modified>
  <cp:category/>
  <cp:version/>
  <cp:contentType/>
  <cp:contentStatus/>
</cp:coreProperties>
</file>